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codeName="ThisWorkbook" defaultThemeVersion="124226"/>
  <xr:revisionPtr revIDLastSave="3" documentId="8_{82D67E66-F727-4B6F-A098-0CD527E110B1}" xr6:coauthVersionLast="44" xr6:coauthVersionMax="44" xr10:uidLastSave="{D871111C-5C7F-4100-BB08-69C1E44FE105}"/>
  <bookViews>
    <workbookView xWindow="-110" yWindow="-110" windowWidth="19420" windowHeight="10420" tabRatio="923" xr2:uid="{00000000-000D-0000-FFFF-FFFF00000000}"/>
  </bookViews>
  <sheets>
    <sheet name="READ ME" sheetId="57" r:id="rId1"/>
    <sheet name="1 General Information" sheetId="1" r:id="rId2"/>
    <sheet name="2 Equipment &amp; Assets" sheetId="3" r:id="rId3"/>
    <sheet name="3 Income Crops &amp; Livestock" sheetId="53" r:id="rId4"/>
    <sheet name="4 Other Income" sheetId="56" r:id="rId5"/>
    <sheet name="5 Financing" sheetId="60" r:id="rId6"/>
    <sheet name="6 Fixed and Variable Costs" sheetId="42" r:id="rId7"/>
    <sheet name="7 Farm Income Statement" sheetId="40" r:id="rId8"/>
    <sheet name="List of dropdown" sheetId="58" state="hidden" r:id="rId9"/>
    <sheet name="Graph table" sheetId="62" state="hidden" r:id="rId10"/>
    <sheet name="Crop Price Calculation Sheet" sheetId="54" r:id="rId11"/>
    <sheet name="Quick Check" sheetId="59" r:id="rId12"/>
  </sheets>
  <definedNames>
    <definedName name="Beg_Bal" localSheetId="3">#REF!</definedName>
    <definedName name="Beg_Bal" localSheetId="8">#REF!</definedName>
    <definedName name="Beg_Bal" localSheetId="11">#REF!</definedName>
    <definedName name="Beg_Bal">#REF!</definedName>
    <definedName name="Beg_Bal2" localSheetId="3">#REF!</definedName>
    <definedName name="Beg_Bal2" localSheetId="8">#REF!</definedName>
    <definedName name="Beg_Bal2" localSheetId="11">#REF!</definedName>
    <definedName name="Beg_Bal2">#REF!</definedName>
    <definedName name="Cum_Int" localSheetId="3">#REF!</definedName>
    <definedName name="Cum_Int" localSheetId="8">#REF!</definedName>
    <definedName name="Cum_Int" localSheetId="11">#REF!</definedName>
    <definedName name="Cum_Int">#REF!</definedName>
    <definedName name="Data" localSheetId="3">#REF!</definedName>
    <definedName name="Data" localSheetId="8">#REF!</definedName>
    <definedName name="Data" localSheetId="11">#REF!</definedName>
    <definedName name="Data">#REF!</definedName>
    <definedName name="_xlnm.Print_Area" localSheetId="1">'1 General Information'!$B$1:$J$37</definedName>
    <definedName name="_xlnm.Print_Area" localSheetId="2">'2 Equipment &amp; Assets'!$B$1:$G$39</definedName>
    <definedName name="_xlnm.Print_Area" localSheetId="3">'3 Income Crops &amp; Livestock'!$B$1:$H$64</definedName>
    <definedName name="_xlnm.Print_Area" localSheetId="6">'6 Fixed and Variable Costs'!$B$1:$Q$39</definedName>
    <definedName name="_xlnm.Print_Area" localSheetId="7">'7 Farm Income Statement'!$B$1:$I$65</definedName>
    <definedName name="_xlnm.Print_Area" localSheetId="11">'Quick Check'!$A$1:$D$35</definedName>
    <definedName name="_xlnm.Print_Area" localSheetId="0">'READ ME'!$A$1:$J$115</definedName>
    <definedName name="End_Bal" localSheetId="3">#REF!</definedName>
    <definedName name="End_Bal" localSheetId="8">#REF!</definedName>
    <definedName name="End_Bal" localSheetId="11">#REF!</definedName>
    <definedName name="End_Bal">#REF!</definedName>
    <definedName name="Extra_Pay" localSheetId="3">#REF!</definedName>
    <definedName name="Extra_Pay" localSheetId="8">#REF!</definedName>
    <definedName name="Extra_Pay" localSheetId="11">#REF!</definedName>
    <definedName name="Extra_Pay">#REF!</definedName>
    <definedName name="Full_Print" localSheetId="3">#REF!</definedName>
    <definedName name="Full_Print" localSheetId="8">#REF!</definedName>
    <definedName name="Full_Print" localSheetId="11">#REF!</definedName>
    <definedName name="Full_Print">#REF!</definedName>
    <definedName name="Header_Row" localSheetId="3">ROW(#REF!)</definedName>
    <definedName name="Header_Row" localSheetId="11">ROW(#REF!)</definedName>
    <definedName name="Header_Row">ROW(#REF!)</definedName>
    <definedName name="Int" localSheetId="3">#REF!</definedName>
    <definedName name="Int" localSheetId="8">#REF!</definedName>
    <definedName name="Int" localSheetId="11">#REF!</definedName>
    <definedName name="Int">#REF!</definedName>
    <definedName name="Interest_Rate" localSheetId="3">#REF!</definedName>
    <definedName name="Interest_Rate" localSheetId="8">#REF!</definedName>
    <definedName name="Interest_Rate" localSheetId="11">#REF!</definedName>
    <definedName name="Interest_Rate">#REF!</definedName>
    <definedName name="Last_Row" localSheetId="3">IF('3 Income Crops &amp; Livestock'!Values_Entered,'3 Income Crops &amp; Livestock'!Header_Row+'3 Income Crops &amp; Livestock'!Number_of_Payments,'3 Income Crops &amp; Livestock'!Header_Row)</definedName>
    <definedName name="Last_Row" localSheetId="8">IF('List of dropdown'!Values_Entered,Header_Row+'List of dropdown'!Number_of_Payments,Header_Row)</definedName>
    <definedName name="Last_Row" localSheetId="11">IF('Quick Check'!Values_Entered,'Quick Check'!Header_Row+'Quick Check'!Number_of_Payments,'Quick Check'!Header_Row)</definedName>
    <definedName name="Last_Row">IF(Values_Entered,Header_Row+Number_of_Payments,Header_Row)</definedName>
    <definedName name="Loan_Amount" localSheetId="3">#REF!</definedName>
    <definedName name="Loan_Amount" localSheetId="8">#REF!</definedName>
    <definedName name="Loan_Amount" localSheetId="11">#REF!</definedName>
    <definedName name="Loan_Amount">#REF!</definedName>
    <definedName name="Loan_Start" localSheetId="3">#REF!</definedName>
    <definedName name="Loan_Start" localSheetId="8">#REF!</definedName>
    <definedName name="Loan_Start" localSheetId="11">#REF!</definedName>
    <definedName name="Loan_Start">#REF!</definedName>
    <definedName name="Loan_Years" localSheetId="3">#REF!</definedName>
    <definedName name="Loan_Years" localSheetId="8">#REF!</definedName>
    <definedName name="Loan_Years" localSheetId="11">#REF!</definedName>
    <definedName name="Loan_Years">#REF!</definedName>
    <definedName name="Num_Pmt_Per_Year" localSheetId="3">#REF!</definedName>
    <definedName name="Num_Pmt_Per_Year" localSheetId="8">#REF!</definedName>
    <definedName name="Num_Pmt_Per_Year" localSheetId="11">#REF!</definedName>
    <definedName name="Num_Pmt_Per_Year">#REF!</definedName>
    <definedName name="Number_of_Payments" localSheetId="3">MATCH(0.01,'3 Income Crops &amp; Livestock'!End_Bal,-1)+1</definedName>
    <definedName name="Number_of_Payments" localSheetId="8">MATCH(0.01,'List of dropdown'!End_Bal,-1)+1</definedName>
    <definedName name="Number_of_Payments" localSheetId="11">MATCH(0.01,'Quick Check'!End_Bal,-1)+1</definedName>
    <definedName name="Number_of_Payments">MATCH(0.01,End_Bal,-1)+1</definedName>
    <definedName name="Pay_Date" localSheetId="3">#REF!</definedName>
    <definedName name="Pay_Date" localSheetId="8">#REF!</definedName>
    <definedName name="Pay_Date" localSheetId="11">#REF!</definedName>
    <definedName name="Pay_Date">#REF!</definedName>
    <definedName name="Pay_Num" localSheetId="3">#REF!</definedName>
    <definedName name="Pay_Num" localSheetId="8">#REF!</definedName>
    <definedName name="Pay_Num" localSheetId="11">#REF!</definedName>
    <definedName name="Pay_Num">#REF!</definedName>
    <definedName name="Payment_Date" localSheetId="3">DATE(YEAR('3 Income Crops &amp; Livestock'!Loan_Start),MONTH('3 Income Crops &amp; Livestock'!Loan_Start)+Payment_Number,DAY('3 Income Crops &amp; Livestock'!Loan_Start))</definedName>
    <definedName name="Payment_Date" localSheetId="8">DATE(YEAR('List of dropdown'!Loan_Start),MONTH('List of dropdown'!Loan_Start)+Payment_Number,DAY('List of dropdown'!Loan_Start))</definedName>
    <definedName name="Payment_Date" localSheetId="11">DATE(YEAR('Quick Check'!Loan_Start),MONTH('Quick Check'!Loan_Start)+Payment_Number,DAY('Quick Check'!Loan_Start))</definedName>
    <definedName name="Payment_Date">DATE(YEAR(Loan_Start),MONTH(Loan_Start)+Payment_Number,DAY(Loan_Start))</definedName>
    <definedName name="Payment_date2" localSheetId="3">DATE(YEAR('3 Income Crops &amp; Livestock'!Loan_Start),MONTH('3 Income Crops &amp; Livestock'!Loan_Start)+Payment_Number,DAY('3 Income Crops &amp; Livestock'!Loan_Start))</definedName>
    <definedName name="Payment_date2" localSheetId="8">DATE(YEAR('List of dropdown'!Loan_Start),MONTH('List of dropdown'!Loan_Start)+Payment_Number,DAY('List of dropdown'!Loan_Start))</definedName>
    <definedName name="Payment_date2" localSheetId="11">DATE(YEAR('Quick Check'!Loan_Start),MONTH('Quick Check'!Loan_Start)+Payment_Number,DAY('Quick Check'!Loan_Start))</definedName>
    <definedName name="Payment_date2">DATE(YEAR([0]!Loan_Start),MONTH([0]!Loan_Start)+Payment_Number,DAY([0]!Loan_Start))</definedName>
    <definedName name="Princ" localSheetId="3">#REF!</definedName>
    <definedName name="Princ" localSheetId="8">#REF!</definedName>
    <definedName name="Princ" localSheetId="11">#REF!</definedName>
    <definedName name="Princ">#REF!</definedName>
    <definedName name="Print_Area_Reset" localSheetId="3">OFFSET('3 Income Crops &amp; Livestock'!Full_Print,0,0,'3 Income Crops &amp; Livestock'!Last_Row)</definedName>
    <definedName name="Print_Area_Reset" localSheetId="8">OFFSET('List of dropdown'!Full_Print,0,0,'List of dropdown'!Last_Row)</definedName>
    <definedName name="Print_Area_Reset" localSheetId="11">OFFSET('Quick Check'!Full_Print,0,0,'Quick Check'!Last_Row)</definedName>
    <definedName name="Print_Area_Reset">OFFSET(Full_Print,0,0,Last_Row)</definedName>
    <definedName name="Sched_Pay" localSheetId="3">#REF!</definedName>
    <definedName name="Sched_Pay" localSheetId="8">#REF!</definedName>
    <definedName name="Sched_Pay" localSheetId="11">#REF!</definedName>
    <definedName name="Sched_Pay">#REF!</definedName>
    <definedName name="Scheduled_Extra_Payments" localSheetId="3">#REF!</definedName>
    <definedName name="Scheduled_Extra_Payments" localSheetId="8">#REF!</definedName>
    <definedName name="Scheduled_Extra_Payments" localSheetId="11">#REF!</definedName>
    <definedName name="Scheduled_Extra_Payments">#REF!</definedName>
    <definedName name="Scheduled_Interest_Rate" localSheetId="3">#REF!</definedName>
    <definedName name="Scheduled_Interest_Rate" localSheetId="8">#REF!</definedName>
    <definedName name="Scheduled_Interest_Rate" localSheetId="11">#REF!</definedName>
    <definedName name="Scheduled_Interest_Rate">#REF!</definedName>
    <definedName name="Scheduled_Monthly_Payment" localSheetId="3">#REF!</definedName>
    <definedName name="Scheduled_Monthly_Payment" localSheetId="8">#REF!</definedName>
    <definedName name="Scheduled_Monthly_Payment" localSheetId="11">#REF!</definedName>
    <definedName name="Scheduled_Monthly_Payment">#REF!</definedName>
    <definedName name="test" localSheetId="3">#REF!</definedName>
    <definedName name="test" localSheetId="8">#REF!</definedName>
    <definedName name="test" localSheetId="11">#REF!</definedName>
    <definedName name="test">#REF!</definedName>
    <definedName name="Total_Interest" localSheetId="3">#REF!</definedName>
    <definedName name="Total_Interest" localSheetId="8">#REF!</definedName>
    <definedName name="Total_Interest" localSheetId="11">#REF!</definedName>
    <definedName name="Total_Interest">#REF!</definedName>
    <definedName name="Total_Pay" localSheetId="3">#REF!</definedName>
    <definedName name="Total_Pay" localSheetId="8">#REF!</definedName>
    <definedName name="Total_Pay" localSheetId="11">#REF!</definedName>
    <definedName name="Total_Pay">#REF!</definedName>
    <definedName name="Total_Payment" localSheetId="3">Scheduled_Payment+Extra_Payment</definedName>
    <definedName name="Total_Payment" localSheetId="8">Scheduled_Payment+Extra_Payment</definedName>
    <definedName name="Total_Payment" localSheetId="11">Scheduled_Payment+Extra_Payment</definedName>
    <definedName name="Total_Payment">Scheduled_Payment+Extra_Payment</definedName>
    <definedName name="Values_Entered" localSheetId="3">IF('3 Income Crops &amp; Livestock'!Loan_Amount*'3 Income Crops &amp; Livestock'!Interest_Rate*'3 Income Crops &amp; Livestock'!Loan_Years*'3 Income Crops &amp; Livestock'!Loan_Start&gt;0,1,0)</definedName>
    <definedName name="Values_Entered" localSheetId="8">IF('List of dropdown'!Loan_Amount*'List of dropdown'!Interest_Rate*'List of dropdown'!Loan_Years*'List of dropdown'!Loan_Start&gt;0,1,0)</definedName>
    <definedName name="Values_Entered" localSheetId="11">IF('Quick Check'!Loan_Amount*'Quick Check'!Interest_Rate*'Quick Check'!Loan_Years*'Quick Check'!Loan_Start&gt;0,1,0)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8" i="54" l="1"/>
  <c r="Q9" i="56" l="1"/>
  <c r="Q10" i="56"/>
  <c r="Q11" i="56"/>
  <c r="Q12" i="56"/>
  <c r="Q13" i="56"/>
  <c r="Q14" i="56"/>
  <c r="Q8" i="56"/>
  <c r="P15" i="56"/>
  <c r="D15" i="56"/>
  <c r="E15" i="56"/>
  <c r="F15" i="56"/>
  <c r="G15" i="56"/>
  <c r="H15" i="56"/>
  <c r="I15" i="56"/>
  <c r="J15" i="56"/>
  <c r="K15" i="56"/>
  <c r="L15" i="56"/>
  <c r="M15" i="56"/>
  <c r="N15" i="56"/>
  <c r="O15" i="56"/>
  <c r="O63" i="53"/>
  <c r="P63" i="53"/>
  <c r="L60" i="53"/>
  <c r="L59" i="53"/>
  <c r="L58" i="53"/>
  <c r="P58" i="53"/>
  <c r="L61" i="53"/>
  <c r="I36" i="1"/>
  <c r="Q22" i="42" l="1"/>
  <c r="P39" i="42" l="1"/>
  <c r="Q23" i="42"/>
  <c r="Q24" i="42"/>
  <c r="Q25" i="42"/>
  <c r="Q26" i="42"/>
  <c r="Q27" i="42"/>
  <c r="Q28" i="42"/>
  <c r="Q29" i="42"/>
  <c r="Q30" i="42"/>
  <c r="Q31" i="42"/>
  <c r="Q32" i="42"/>
  <c r="Q33" i="42"/>
  <c r="Q34" i="42"/>
  <c r="Q35" i="42"/>
  <c r="Q36" i="42"/>
  <c r="Q37" i="42"/>
  <c r="Q38" i="42"/>
  <c r="O39" i="42"/>
  <c r="E39" i="42"/>
  <c r="F39" i="42"/>
  <c r="G39" i="42"/>
  <c r="H39" i="42"/>
  <c r="I39" i="42"/>
  <c r="J39" i="42"/>
  <c r="K39" i="42"/>
  <c r="L39" i="42"/>
  <c r="M39" i="42"/>
  <c r="N39" i="42"/>
  <c r="D39" i="42"/>
  <c r="Q12" i="42"/>
  <c r="Q13" i="42"/>
  <c r="Q14" i="42"/>
  <c r="Q15" i="42"/>
  <c r="Q16" i="42"/>
  <c r="Q17" i="42"/>
  <c r="Q18" i="42"/>
  <c r="Q11" i="42"/>
  <c r="B16" i="58" l="1"/>
  <c r="E19" i="58" l="1"/>
  <c r="E20" i="58"/>
  <c r="E21" i="58"/>
  <c r="E22" i="58"/>
  <c r="E23" i="58"/>
  <c r="E18" i="58"/>
  <c r="D19" i="58" l="1"/>
  <c r="D20" i="58"/>
  <c r="D21" i="58"/>
  <c r="D22" i="58"/>
  <c r="D23" i="58"/>
  <c r="D18" i="58"/>
  <c r="E24" i="58" s="1"/>
  <c r="C6" i="53" s="1"/>
  <c r="E25" i="58" l="1"/>
  <c r="D6" i="53" s="1"/>
  <c r="B24" i="58"/>
  <c r="H14" i="53"/>
  <c r="H15" i="53"/>
  <c r="B25" i="58" l="1"/>
  <c r="B8" i="62"/>
  <c r="K4" i="60" l="1"/>
  <c r="D57" i="40" l="1"/>
  <c r="N6" i="54"/>
  <c r="A17" i="54"/>
  <c r="A18" i="54"/>
  <c r="A19" i="54"/>
  <c r="A20" i="54"/>
  <c r="A21" i="54"/>
  <c r="A22" i="54"/>
  <c r="A23" i="54"/>
  <c r="A24" i="54"/>
  <c r="A16" i="54"/>
  <c r="A11" i="54"/>
  <c r="A12" i="54"/>
  <c r="A13" i="54"/>
  <c r="A14" i="54"/>
  <c r="A7" i="54"/>
  <c r="A8" i="54"/>
  <c r="A9" i="54"/>
  <c r="A10" i="54"/>
  <c r="A6" i="54"/>
  <c r="E23" i="53"/>
  <c r="F24"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H10" i="53"/>
  <c r="C18" i="62"/>
  <c r="C19" i="62"/>
  <c r="C20" i="62"/>
  <c r="C21" i="62"/>
  <c r="C22" i="62"/>
  <c r="C23" i="62"/>
  <c r="C24" i="62"/>
  <c r="C25" i="62"/>
  <c r="C26" i="62"/>
  <c r="C27" i="62"/>
  <c r="C28" i="62"/>
  <c r="C29" i="62"/>
  <c r="C30" i="62"/>
  <c r="C31" i="62"/>
  <c r="C32" i="62"/>
  <c r="C33" i="62"/>
  <c r="C17" i="62"/>
  <c r="D23" i="53"/>
  <c r="F63" i="40" s="1"/>
  <c r="C14" i="62"/>
  <c r="C9" i="62"/>
  <c r="C10" i="62"/>
  <c r="C11" i="62"/>
  <c r="C12" i="62"/>
  <c r="C13" i="62"/>
  <c r="C16" i="62"/>
  <c r="H35" i="53"/>
  <c r="H34" i="53"/>
  <c r="H33" i="53"/>
  <c r="H31" i="53"/>
  <c r="H30" i="53"/>
  <c r="H29" i="53"/>
  <c r="H28" i="53"/>
  <c r="H27" i="53"/>
  <c r="H19" i="53"/>
  <c r="H18" i="53"/>
  <c r="H17" i="53"/>
  <c r="H13" i="53"/>
  <c r="H12" i="53"/>
  <c r="H11" i="53"/>
  <c r="F7" i="53"/>
  <c r="E6" i="53"/>
  <c r="G4" i="53"/>
  <c r="E7" i="40" l="1"/>
  <c r="E9" i="40"/>
  <c r="E8" i="40"/>
  <c r="H20" i="53"/>
  <c r="F60" i="40" s="1"/>
  <c r="Q39" i="42"/>
  <c r="E20" i="40" s="1"/>
  <c r="H36" i="53"/>
  <c r="F61" i="40" s="1"/>
  <c r="E6" i="40"/>
  <c r="D30" i="59" l="1"/>
  <c r="D17" i="59"/>
  <c r="I14" i="59"/>
  <c r="H14" i="59"/>
  <c r="G14" i="59"/>
  <c r="D32" i="59" l="1"/>
  <c r="B33" i="59" s="1"/>
  <c r="G11" i="3" l="1"/>
  <c r="I16" i="60"/>
  <c r="I17" i="60" s="1"/>
  <c r="B16" i="60"/>
  <c r="G15" i="60"/>
  <c r="G14" i="60"/>
  <c r="G13" i="60"/>
  <c r="G12" i="60"/>
  <c r="G11" i="60"/>
  <c r="G10" i="60"/>
  <c r="G9" i="60"/>
  <c r="G16" i="60" s="1"/>
  <c r="I9" i="42" l="1"/>
  <c r="I19" i="42" s="1"/>
  <c r="M9" i="42"/>
  <c r="M19" i="42" s="1"/>
  <c r="D9" i="42"/>
  <c r="F9" i="42"/>
  <c r="F19" i="42" s="1"/>
  <c r="J9" i="42"/>
  <c r="J19" i="42" s="1"/>
  <c r="N9" i="42"/>
  <c r="N19" i="42" s="1"/>
  <c r="G17" i="60"/>
  <c r="G9" i="42"/>
  <c r="G19" i="42" s="1"/>
  <c r="K9" i="42"/>
  <c r="K19" i="42" s="1"/>
  <c r="O9" i="42"/>
  <c r="O19" i="42" s="1"/>
  <c r="H9" i="42"/>
  <c r="H19" i="42" s="1"/>
  <c r="L9" i="42"/>
  <c r="L19" i="42" s="1"/>
  <c r="E9" i="42"/>
  <c r="E19" i="42" s="1"/>
  <c r="D40" i="53"/>
  <c r="D19" i="42" l="1"/>
  <c r="Q9" i="42"/>
  <c r="P9" i="42"/>
  <c r="G18" i="3"/>
  <c r="G19" i="3"/>
  <c r="G20" i="3"/>
  <c r="G21" i="3"/>
  <c r="G22" i="3"/>
  <c r="G23" i="3"/>
  <c r="G24" i="3"/>
  <c r="G25" i="3"/>
  <c r="G26" i="3"/>
  <c r="G27" i="3"/>
  <c r="G28" i="3"/>
  <c r="G29" i="3"/>
  <c r="G30" i="3"/>
  <c r="G31" i="3"/>
  <c r="G32" i="3"/>
  <c r="G33" i="3"/>
  <c r="G34" i="3"/>
  <c r="G35" i="3"/>
  <c r="G36" i="3"/>
  <c r="G12" i="3"/>
  <c r="G13" i="3"/>
  <c r="G14" i="3"/>
  <c r="G15" i="3"/>
  <c r="G16" i="3"/>
  <c r="G17" i="3"/>
  <c r="D10" i="3"/>
  <c r="C7" i="62" l="1"/>
  <c r="H62" i="40" l="1"/>
  <c r="H61" i="40"/>
  <c r="H60" i="40"/>
  <c r="D61" i="40"/>
  <c r="D60" i="40"/>
  <c r="F26" i="1"/>
  <c r="E27" i="1"/>
  <c r="F20" i="1"/>
  <c r="N4" i="56" l="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9" i="54"/>
  <c r="A40" i="54"/>
  <c r="A41" i="54"/>
  <c r="A42" i="54"/>
  <c r="A43" i="54"/>
  <c r="A44" i="54"/>
  <c r="A45" i="54"/>
  <c r="A26" i="54"/>
  <c r="Q15" i="56" l="1"/>
  <c r="E12" i="40" s="1"/>
  <c r="F16" i="40"/>
  <c r="F19" i="40" l="1"/>
  <c r="F20" i="40"/>
  <c r="E57" i="40" l="1"/>
  <c r="H63" i="40" l="1"/>
  <c r="F12" i="40" l="1"/>
  <c r="G40" i="53"/>
  <c r="H61" i="53" l="1"/>
  <c r="H62" i="53"/>
  <c r="H63" i="53"/>
  <c r="H60" i="53"/>
  <c r="H45" i="53"/>
  <c r="H46" i="53"/>
  <c r="H47" i="53"/>
  <c r="H48" i="53"/>
  <c r="H49" i="53"/>
  <c r="H50" i="53"/>
  <c r="H51" i="53"/>
  <c r="H52" i="53"/>
  <c r="H53" i="53"/>
  <c r="H54" i="53"/>
  <c r="H55" i="53"/>
  <c r="H56" i="53"/>
  <c r="H57" i="53"/>
  <c r="H59" i="53"/>
  <c r="H44" i="53"/>
  <c r="E11" i="40" l="1"/>
  <c r="E10" i="40"/>
  <c r="H64" i="53"/>
  <c r="F62" i="40" s="1"/>
  <c r="N4" i="42"/>
  <c r="E16" i="40" l="1"/>
  <c r="H7" i="40" s="1"/>
  <c r="H6" i="40"/>
  <c r="H10" i="40"/>
  <c r="H12" i="40" l="1"/>
  <c r="H8" i="40"/>
  <c r="H11" i="40"/>
  <c r="H9" i="40"/>
  <c r="H16" i="40" s="1"/>
  <c r="F10" i="40"/>
  <c r="H57" i="40" l="1"/>
  <c r="F21" i="40"/>
  <c r="F8" i="40"/>
  <c r="F7" i="40"/>
  <c r="F9" i="40"/>
  <c r="F11" i="40"/>
  <c r="F6" i="40"/>
  <c r="G4" i="40"/>
  <c r="G10" i="3" l="1"/>
  <c r="C10" i="3"/>
  <c r="F38" i="3"/>
  <c r="F4" i="3"/>
  <c r="G38" i="3" l="1"/>
  <c r="P10" i="42" s="1"/>
  <c r="Q10" i="42" l="1"/>
  <c r="P19" i="42"/>
  <c r="G36" i="1"/>
  <c r="F36" i="1"/>
  <c r="E36" i="1"/>
  <c r="G35" i="1"/>
  <c r="G34" i="1"/>
  <c r="G33" i="1"/>
  <c r="G32" i="1"/>
  <c r="G31" i="1"/>
  <c r="F27" i="1"/>
  <c r="F25" i="1"/>
  <c r="F24" i="1"/>
  <c r="F23" i="1"/>
  <c r="F22" i="1"/>
  <c r="F21" i="1"/>
  <c r="H36" i="1" l="1"/>
  <c r="D64" i="40" s="1"/>
  <c r="C8" i="62"/>
  <c r="Q19" i="42"/>
  <c r="E19" i="40" s="1"/>
  <c r="E21" i="40" s="1"/>
  <c r="G58" i="40" s="1"/>
  <c r="H20" i="40" l="1"/>
  <c r="G57" i="40"/>
  <c r="H19" i="40"/>
  <c r="H21"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9" authorId="0" shapeId="0" xr:uid="{00000000-0006-0000-0300-000001000000}">
      <text>
        <r>
          <rPr>
            <sz val="9"/>
            <color indexed="81"/>
            <rFont val="Tahoma"/>
            <family val="2"/>
          </rPr>
          <t>The sum of seasonal crop areas per season should not exceed the available area</t>
        </r>
        <r>
          <rPr>
            <b/>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6" authorId="0" shapeId="0" xr:uid="{00000000-0006-0000-0400-000001000000}">
      <text>
        <r>
          <rPr>
            <sz val="9"/>
            <color indexed="81"/>
            <rFont val="Tahoma"/>
            <family val="2"/>
          </rPr>
          <t>Select "Monthly" or "Yearly", according to the available data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6" authorId="0" shapeId="0" xr:uid="{00000000-0006-0000-0600-000001000000}">
      <text>
        <r>
          <rPr>
            <sz val="9"/>
            <color indexed="81"/>
            <rFont val="Tahoma"/>
            <family val="2"/>
          </rPr>
          <t>Select "Monthly" or "Yearly", according to the available data</t>
        </r>
      </text>
    </comment>
    <comment ref="B9" authorId="0" shapeId="0" xr:uid="{00000000-0006-0000-0600-000002000000}">
      <text>
        <r>
          <rPr>
            <sz val="9"/>
            <color indexed="81"/>
            <rFont val="Tahoma"/>
            <family val="2"/>
          </rPr>
          <t>from</t>
        </r>
        <r>
          <rPr>
            <b/>
            <sz val="9"/>
            <color indexed="81"/>
            <rFont val="Tahoma"/>
            <family val="2"/>
          </rPr>
          <t xml:space="preserve"> 5 Financing</t>
        </r>
        <r>
          <rPr>
            <sz val="9"/>
            <color indexed="81"/>
            <rFont val="Tahoma"/>
            <family val="2"/>
          </rPr>
          <t xml:space="preserve"> sheet</t>
        </r>
        <r>
          <rPr>
            <sz val="9"/>
            <color indexed="81"/>
            <rFont val="Tahoma"/>
            <family val="2"/>
          </rPr>
          <t xml:space="preserve">
</t>
        </r>
      </text>
    </comment>
    <comment ref="B10" authorId="0" shapeId="0" xr:uid="{00000000-0006-0000-0600-000003000000}">
      <text>
        <r>
          <rPr>
            <sz val="9"/>
            <color indexed="81"/>
            <rFont val="Tahoma"/>
            <family val="2"/>
          </rPr>
          <t>from</t>
        </r>
        <r>
          <rPr>
            <b/>
            <sz val="9"/>
            <color indexed="81"/>
            <rFont val="Tahoma"/>
            <family val="2"/>
          </rPr>
          <t xml:space="preserve"> 2 Equipment &amp; Assets </t>
        </r>
        <r>
          <rPr>
            <sz val="9"/>
            <color indexed="81"/>
            <rFont val="Tahoma"/>
            <family val="2"/>
          </rPr>
          <t xml:space="preserve">sheet
</t>
        </r>
      </text>
    </comment>
  </commentList>
</comments>
</file>

<file path=xl/sharedStrings.xml><?xml version="1.0" encoding="utf-8"?>
<sst xmlns="http://schemas.openxmlformats.org/spreadsheetml/2006/main" count="498" uniqueCount="337">
  <si>
    <t>Division</t>
  </si>
  <si>
    <t>District</t>
  </si>
  <si>
    <t>Currency used for calculation</t>
  </si>
  <si>
    <t>+ Land owned</t>
  </si>
  <si>
    <t>=</t>
  </si>
  <si>
    <t>ha</t>
  </si>
  <si>
    <t>Total</t>
  </si>
  <si>
    <t>Land classification</t>
  </si>
  <si>
    <t>Area</t>
  </si>
  <si>
    <t>Perennials (with &amp; without option of intercropping)</t>
  </si>
  <si>
    <t>Total agricultural / horticultural land</t>
  </si>
  <si>
    <t>Farm code</t>
  </si>
  <si>
    <t>Village</t>
  </si>
  <si>
    <t>irrigated</t>
  </si>
  <si>
    <t>Date</t>
  </si>
  <si>
    <t>Country</t>
  </si>
  <si>
    <t>Region</t>
  </si>
  <si>
    <t>Area measurement unit</t>
  </si>
  <si>
    <t>Age</t>
  </si>
  <si>
    <t>Month of taking credit</t>
  </si>
  <si>
    <t>Year of taking credit</t>
  </si>
  <si>
    <t>Annual interest rate</t>
  </si>
  <si>
    <t>TOTAL CREDIT</t>
  </si>
  <si>
    <t>Total area</t>
  </si>
  <si>
    <t>Greenhouses</t>
  </si>
  <si>
    <t>Ox cart</t>
  </si>
  <si>
    <t>Plough</t>
  </si>
  <si>
    <t>Sowing machine</t>
  </si>
  <si>
    <t>Fertilizer distributor</t>
  </si>
  <si>
    <t>Sprayer</t>
  </si>
  <si>
    <t>Storage / warehouse</t>
  </si>
  <si>
    <t>Well / borehole</t>
  </si>
  <si>
    <t>Cultivator / tiller</t>
  </si>
  <si>
    <t>Grass cutter</t>
  </si>
  <si>
    <t>Baler</t>
  </si>
  <si>
    <t>Cereal harvester</t>
  </si>
  <si>
    <t>Water pump</t>
  </si>
  <si>
    <t>PV generator</t>
  </si>
  <si>
    <t>years</t>
  </si>
  <si>
    <t>Please select</t>
  </si>
  <si>
    <t>Irrigation material</t>
  </si>
  <si>
    <t>Unit</t>
  </si>
  <si>
    <t>Unit Price</t>
  </si>
  <si>
    <t>Value</t>
  </si>
  <si>
    <t>Seeds</t>
  </si>
  <si>
    <t>Manure</t>
  </si>
  <si>
    <t>Quantity</t>
  </si>
  <si>
    <t>Sales</t>
  </si>
  <si>
    <t>Water fees</t>
  </si>
  <si>
    <t>head</t>
  </si>
  <si>
    <t>litres</t>
  </si>
  <si>
    <t>%</t>
  </si>
  <si>
    <t>+</t>
  </si>
  <si>
    <t>-</t>
  </si>
  <si>
    <t>Insurance costs</t>
  </si>
  <si>
    <t>Land tax</t>
  </si>
  <si>
    <t>Gross value of seasonal crop production</t>
  </si>
  <si>
    <t>Gross value of perennial crop production</t>
  </si>
  <si>
    <t>Veterinary Services</t>
  </si>
  <si>
    <t>Labour</t>
  </si>
  <si>
    <t>Month</t>
  </si>
  <si>
    <t>January</t>
  </si>
  <si>
    <t>February</t>
  </si>
  <si>
    <t>March</t>
  </si>
  <si>
    <t>April</t>
  </si>
  <si>
    <t>May</t>
  </si>
  <si>
    <t>June</t>
  </si>
  <si>
    <t>July</t>
  </si>
  <si>
    <t>August</t>
  </si>
  <si>
    <t>September</t>
  </si>
  <si>
    <t>October</t>
  </si>
  <si>
    <t>November</t>
  </si>
  <si>
    <t>December</t>
  </si>
  <si>
    <t>Social fund contribution</t>
  </si>
  <si>
    <t>Read Me Sheet</t>
  </si>
  <si>
    <t>Introduction</t>
  </si>
  <si>
    <t>Overview</t>
  </si>
  <si>
    <t>This tool comprises the following sheets:</t>
  </si>
  <si>
    <t>Tips &amp; Tricks</t>
  </si>
  <si>
    <t>About</t>
  </si>
  <si>
    <t>Bank name</t>
  </si>
  <si>
    <t>Loan amount</t>
  </si>
  <si>
    <t>Crop types:</t>
  </si>
  <si>
    <t>Area:</t>
  </si>
  <si>
    <t>Agricultural land used:</t>
  </si>
  <si>
    <t>Perennial crops</t>
  </si>
  <si>
    <t>By-products:</t>
  </si>
  <si>
    <t>Livestock type</t>
  </si>
  <si>
    <t>Chickens</t>
  </si>
  <si>
    <t>Milk</t>
  </si>
  <si>
    <t>Eggs</t>
  </si>
  <si>
    <t>Skins</t>
  </si>
  <si>
    <t>Livestock</t>
  </si>
  <si>
    <t xml:space="preserve">Gross value of livestock production: </t>
  </si>
  <si>
    <t xml:space="preserve">Gross value of livestock by-product production: </t>
  </si>
  <si>
    <t>Gross value of seasonal crop by-product production</t>
  </si>
  <si>
    <t>Gross value of perennial crop by-product production</t>
  </si>
  <si>
    <t>Livestock shed - 20 years</t>
  </si>
  <si>
    <t>Storage / warehouse - 20 years</t>
  </si>
  <si>
    <t>Other building - 20 years</t>
  </si>
  <si>
    <t>Ox cart - 7 years</t>
  </si>
  <si>
    <t>Truck / car - 10 years</t>
  </si>
  <si>
    <t>Tractor - 10 years</t>
  </si>
  <si>
    <t>Plough - 7 years</t>
  </si>
  <si>
    <t>Cultivator / tiller - 7 years</t>
  </si>
  <si>
    <t>Sowing machine - 7 years</t>
  </si>
  <si>
    <t>Fertilizer distributor - 7 years</t>
  </si>
  <si>
    <t xml:space="preserve">Sprayer - 7 years </t>
  </si>
  <si>
    <t>Grass cutter  -  7 years</t>
  </si>
  <si>
    <t>Baler - 7 years</t>
  </si>
  <si>
    <t>Cereal harvester - 10 years</t>
  </si>
  <si>
    <t>Irrigation material - 5 years</t>
  </si>
  <si>
    <t>Water pump - 7 years</t>
  </si>
  <si>
    <t>Indicative normal life span:</t>
  </si>
  <si>
    <t>GROSS FARM INCOME</t>
  </si>
  <si>
    <t>Livestock sold:</t>
  </si>
  <si>
    <t>Monthly loan repayment</t>
  </si>
  <si>
    <t>1 GENERAL FARM INFORMATION</t>
  </si>
  <si>
    <t>LAND RESOURCES</t>
  </si>
  <si>
    <t>2 EQUIPMENT &amp; ASSETS</t>
  </si>
  <si>
    <t>1. General Information</t>
  </si>
  <si>
    <t>on the farm identity, location and area</t>
  </si>
  <si>
    <t>2. Equipment &amp; Assets</t>
  </si>
  <si>
    <t>currently available on the farm or considered for future purchase</t>
  </si>
  <si>
    <t>No Entry! Summary calculation on gross profitability of the farm enterprise</t>
  </si>
  <si>
    <t>Seasonal crop land</t>
  </si>
  <si>
    <t>Pastures (grazing land)</t>
  </si>
  <si>
    <t>Fallow land</t>
  </si>
  <si>
    <t>4 COSTS (FIXED and VARIABLE)</t>
  </si>
  <si>
    <t>Total fixed costs</t>
  </si>
  <si>
    <t>8 FARM INCOME STATEMENT</t>
  </si>
  <si>
    <t>CREDIT AND FINANCING (simplified calculator, to be confirmed with loan provider)</t>
  </si>
  <si>
    <t>OR</t>
  </si>
  <si>
    <t>Enter manually:</t>
  </si>
  <si>
    <t>Credit period (years)</t>
  </si>
  <si>
    <t>Dairy cows</t>
  </si>
  <si>
    <t>Heifers</t>
  </si>
  <si>
    <t>Adult steers</t>
  </si>
  <si>
    <t>Juvenile steers</t>
  </si>
  <si>
    <t>Calfs</t>
  </si>
  <si>
    <t>Sheep does</t>
  </si>
  <si>
    <t>Sheep bucks</t>
  </si>
  <si>
    <t>Sheep kids</t>
  </si>
  <si>
    <t>Goat does</t>
  </si>
  <si>
    <t>Goat bucks</t>
  </si>
  <si>
    <t>Goat kids</t>
  </si>
  <si>
    <r>
      <t xml:space="preserve">Normal </t>
    </r>
    <r>
      <rPr>
        <b/>
        <sz val="11"/>
        <rFont val="Arial"/>
        <family val="2"/>
      </rPr>
      <t>life span</t>
    </r>
  </si>
  <si>
    <r>
      <t xml:space="preserve">Annual depreciation </t>
    </r>
    <r>
      <rPr>
        <sz val="11"/>
        <rFont val="Arial"/>
        <family val="2"/>
      </rPr>
      <t>for replacement</t>
    </r>
  </si>
  <si>
    <r>
      <t>Membership fees</t>
    </r>
    <r>
      <rPr>
        <i/>
        <sz val="11"/>
        <rFont val="Arial"/>
        <family val="2"/>
      </rPr>
      <t xml:space="preserve"> </t>
    </r>
  </si>
  <si>
    <t>TOTAL COST</t>
  </si>
  <si>
    <t xml:space="preserve">Farm Profit Margin </t>
  </si>
  <si>
    <t>AVERAGE</t>
  </si>
  <si>
    <t>Unit price</t>
  </si>
  <si>
    <t>Seasonal Crops</t>
  </si>
  <si>
    <t>Supplementary sheet for calculating average annual costs for selected crops and livestock based on seasonal monthly variations</t>
  </si>
  <si>
    <t>Rental costs for land</t>
  </si>
  <si>
    <t>Leasing fees for equipment</t>
  </si>
  <si>
    <t>4 OTHER INCOME</t>
  </si>
  <si>
    <t>Hire out of equipment</t>
  </si>
  <si>
    <t xml:space="preserve">Gross value of other income: </t>
  </si>
  <si>
    <t>Sale of water</t>
  </si>
  <si>
    <t>Lease out storage space</t>
  </si>
  <si>
    <t>Lease out land</t>
  </si>
  <si>
    <t>Lease out labour</t>
  </si>
  <si>
    <t>Type of OTHER INCOME</t>
  </si>
  <si>
    <t>additional income not directly related to crop or livestock production such as sale of water or rental out of equipment</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</si>
  <si>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</si>
  <si>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</si>
  <si>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GIZ &amp; FAO</t>
  </si>
  <si>
    <t>https://energypedia.info/wiki/Toolbox_on_SPIS</t>
  </si>
  <si>
    <t xml:space="preserve">About: </t>
  </si>
  <si>
    <r>
      <rPr>
        <b/>
        <sz val="10"/>
        <color theme="1"/>
        <rFont val="Arial"/>
        <family val="2"/>
      </rPr>
      <t>Published by</t>
    </r>
    <r>
      <rPr>
        <sz val="10"/>
        <color theme="1"/>
        <rFont val="Arial"/>
        <family val="2"/>
      </rPr>
      <t xml:space="preserve">: </t>
    </r>
  </si>
  <si>
    <r>
      <rPr>
        <b/>
        <sz val="10"/>
        <color theme="1"/>
        <rFont val="Arial"/>
        <family val="2"/>
      </rPr>
      <t>Contact</t>
    </r>
    <r>
      <rPr>
        <sz val="10"/>
        <color theme="1"/>
        <rFont val="Arial"/>
        <family val="2"/>
      </rPr>
      <t xml:space="preserve">: </t>
    </r>
  </si>
  <si>
    <r>
      <rPr>
        <b/>
        <sz val="10"/>
        <color theme="1"/>
        <rFont val="Arial"/>
        <family val="2"/>
      </rPr>
      <t>Download link</t>
    </r>
    <r>
      <rPr>
        <sz val="10"/>
        <color theme="1"/>
        <rFont val="Arial"/>
        <family val="2"/>
      </rPr>
      <t xml:space="preserve">: </t>
    </r>
  </si>
  <si>
    <r>
      <rPr>
        <b/>
        <sz val="10"/>
        <color theme="1"/>
        <rFont val="Arial"/>
        <family val="2"/>
      </rPr>
      <t>Version</t>
    </r>
    <r>
      <rPr>
        <sz val="10"/>
        <color theme="1"/>
        <rFont val="Arial"/>
        <family val="2"/>
      </rPr>
      <t>:</t>
    </r>
  </si>
  <si>
    <t xml:space="preserve">This tool allows for assessment on farm productivity and profitability through its average annual agricultural production. The tool is useful for establishing a baseline or to assess the impact of planned investments. This tool allows a SPIS advisor (supplier, development practitioner, extension officer) to support a farm enterprise towards identify unnecessary costs, determine best value agricultural activities and correctly monetize different farm inputs. </t>
  </si>
  <si>
    <t>Total Annual Loan Repayments</t>
  </si>
  <si>
    <r>
      <rPr>
        <b/>
        <sz val="10"/>
        <color theme="1"/>
        <rFont val="Arial"/>
        <family val="2"/>
      </rPr>
      <t>Responsible</t>
    </r>
    <r>
      <rPr>
        <sz val="10"/>
        <color theme="1"/>
        <rFont val="Arial"/>
        <family val="2"/>
      </rPr>
      <t>:</t>
    </r>
  </si>
  <si>
    <t>INVEST – Farm Analysis Tool</t>
  </si>
  <si>
    <t>+ Additional land as part of co-operative land</t>
  </si>
  <si>
    <t>+ Additional land leased in</t>
  </si>
  <si>
    <t xml:space="preserve"> - Own land leased out</t>
  </si>
  <si>
    <t>+ Additional land in possession of other sources</t>
  </si>
  <si>
    <t>-  Own land unused or unusable</t>
  </si>
  <si>
    <t>+ Additional land exploited as sharegrower</t>
  </si>
  <si>
    <t>Agricultural planning period (years)</t>
  </si>
  <si>
    <r>
      <t xml:space="preserve">(year in  </t>
    </r>
    <r>
      <rPr>
        <b/>
        <i/>
        <u/>
        <sz val="11"/>
        <rFont val="Arial"/>
        <family val="2"/>
      </rPr>
      <t>four</t>
    </r>
    <r>
      <rPr>
        <i/>
        <sz val="11"/>
        <rFont val="Arial"/>
        <family val="2"/>
      </rPr>
      <t xml:space="preserve"> digits each ! )</t>
    </r>
  </si>
  <si>
    <t>Anticipated losses of total sales (reduction factor)</t>
  </si>
  <si>
    <t>average profit per head of livestock:</t>
  </si>
  <si>
    <t>total crop area under cultivation:</t>
  </si>
  <si>
    <t>© GIZ and FAO, 2018</t>
  </si>
  <si>
    <t>CF to ha</t>
  </si>
  <si>
    <t>Acre</t>
  </si>
  <si>
    <t>Sq. km</t>
  </si>
  <si>
    <t>Sq. m</t>
  </si>
  <si>
    <t>Sq. yard</t>
  </si>
  <si>
    <t>Sq. ft</t>
  </si>
  <si>
    <t>Garage / workshop - 20 year</t>
  </si>
  <si>
    <t>Greenhouse - 10 years</t>
  </si>
  <si>
    <t>Greenhouse</t>
  </si>
  <si>
    <t>Livestock shed</t>
  </si>
  <si>
    <t>Garage / workshop</t>
  </si>
  <si>
    <t>Other building</t>
  </si>
  <si>
    <t>Truck / car</t>
  </si>
  <si>
    <t>Tractor</t>
  </si>
  <si>
    <r>
      <t xml:space="preserve">Type
</t>
    </r>
    <r>
      <rPr>
        <i/>
        <sz val="11"/>
        <rFont val="Arial"/>
        <family val="2"/>
      </rPr>
      <t/>
    </r>
  </si>
  <si>
    <t>Annual Expenditure</t>
  </si>
  <si>
    <t>Seasonal crop expenses</t>
  </si>
  <si>
    <t>Perennial crop expenses</t>
  </si>
  <si>
    <t>Livestock expenses</t>
  </si>
  <si>
    <t>Management and administration</t>
  </si>
  <si>
    <t>Examples</t>
  </si>
  <si>
    <t>Sales and distribution</t>
  </si>
  <si>
    <t>Packaging, fees, advertising, etc</t>
  </si>
  <si>
    <t>New livestock, fodder, slaughtering, veterinary services, etc</t>
  </si>
  <si>
    <t>Expenditure Type</t>
  </si>
  <si>
    <t>Seedlings, pesticides, fertilisers, protection, etc</t>
  </si>
  <si>
    <t>Calculator</t>
  </si>
  <si>
    <t>Annual Income</t>
  </si>
  <si>
    <t>Income Type</t>
  </si>
  <si>
    <t>Seasonal crop sales</t>
  </si>
  <si>
    <t>Perennial crop sales</t>
  </si>
  <si>
    <t>Livestock sales</t>
  </si>
  <si>
    <t>By-products from livestock</t>
  </si>
  <si>
    <t>By-products from seasonal crops</t>
  </si>
  <si>
    <t>By-products from perennial crops</t>
  </si>
  <si>
    <t>Cattle, sheep, chickens, etc</t>
  </si>
  <si>
    <t>Lease income</t>
  </si>
  <si>
    <t>add up:</t>
  </si>
  <si>
    <t>multiply:</t>
  </si>
  <si>
    <t>divide:</t>
  </si>
  <si>
    <t>a.</t>
  </si>
  <si>
    <t>b.</t>
  </si>
  <si>
    <t>c.</t>
  </si>
  <si>
    <t>d.</t>
  </si>
  <si>
    <t>e.</t>
  </si>
  <si>
    <t>Profit or loss</t>
  </si>
  <si>
    <t>Tomatos, grain, rice, value added product, etc</t>
  </si>
  <si>
    <t>Compost, fodder, value added product, etc</t>
  </si>
  <si>
    <t>Citrus, apples, dates, berries, value added product, etc</t>
  </si>
  <si>
    <t>Wood fuel, mulch, value added product, etc</t>
  </si>
  <si>
    <t>Manure, eggs, milk, wool, value added product, etc</t>
  </si>
  <si>
    <t>Services income</t>
  </si>
  <si>
    <t>Labour, vehicles, land, etc</t>
  </si>
  <si>
    <t>Subcontract work, maintenance service, packaging service, transport, etc</t>
  </si>
  <si>
    <t>Operation and maintenance 
- Infrastructure</t>
  </si>
  <si>
    <t>Operation and maintenance
- Fixed equipment</t>
  </si>
  <si>
    <t>Operation and maintenance 
- Movable equipment</t>
  </si>
  <si>
    <t>Tractor, trucks, plough, trailer, fuel, spare parts, repairs, etc</t>
  </si>
  <si>
    <t>Water pumps, irrigation equipment, packaging equipment, milling, fuel, spare parts, repairs, etc</t>
  </si>
  <si>
    <t xml:space="preserve">Building renovations, painting, plastering, fencing, electricity, water, etc </t>
  </si>
  <si>
    <t>Annual Amount</t>
  </si>
  <si>
    <r>
      <t>Salvage value</t>
    </r>
    <r>
      <rPr>
        <sz val="11"/>
        <rFont val="Arial"/>
        <family val="2"/>
      </rPr>
      <t xml:space="preserve"> (when selling existing equipment)</t>
    </r>
  </si>
  <si>
    <r>
      <t>Cost of existing equipment</t>
    </r>
    <r>
      <rPr>
        <sz val="11"/>
        <rFont val="Arial"/>
        <family val="2"/>
      </rPr>
      <t xml:space="preserve"> (when originally purchased)</t>
    </r>
  </si>
  <si>
    <t xml:space="preserve">Total Annual Depreciation </t>
  </si>
  <si>
    <t>Salaries, benefits, own salary (?) etc</t>
  </si>
  <si>
    <t>Rent, office consumables, insurance, memberships, loan repayments, etc</t>
  </si>
  <si>
    <t>Property rights</t>
  </si>
  <si>
    <t>For Production</t>
  </si>
  <si>
    <t>For Sale</t>
  </si>
  <si>
    <t>Livestock for production:</t>
  </si>
  <si>
    <t>FIXED COSTS</t>
  </si>
  <si>
    <t>Fodder</t>
  </si>
  <si>
    <t>9. Farm Income Statement</t>
  </si>
  <si>
    <t>calculates annual loan repayment based on credit information</t>
  </si>
  <si>
    <t>days/year</t>
  </si>
  <si>
    <t>INCOME: SEASONAL CROP</t>
  </si>
  <si>
    <t>INCOME: PERENNIAL CROP</t>
  </si>
  <si>
    <t>INCOME: LIVESTOCK</t>
  </si>
  <si>
    <t>VARIABLE COSTS</t>
  </si>
  <si>
    <t>GROSS INCOME</t>
  </si>
  <si>
    <t>Infrastructure repairs and maintenance</t>
  </si>
  <si>
    <t>Irrigation repair and maintenance</t>
  </si>
  <si>
    <t>Salary costs (permanent staff)</t>
  </si>
  <si>
    <t>Salary costs (temporary staff)</t>
  </si>
  <si>
    <t xml:space="preserve">Transport fees </t>
  </si>
  <si>
    <t>Traction and mechanisation hire</t>
  </si>
  <si>
    <t>Electricity fees</t>
  </si>
  <si>
    <t>Fuel and gas costs</t>
  </si>
  <si>
    <t>Machinery repairs and maintenance</t>
  </si>
  <si>
    <t>Total variable costs</t>
  </si>
  <si>
    <t>Farm code or name</t>
  </si>
  <si>
    <t>Assessor</t>
  </si>
  <si>
    <t>Financing fees</t>
  </si>
  <si>
    <t>3. Income Crops &amp; Livestock</t>
  </si>
  <si>
    <t xml:space="preserve">to add current or projected sales of seasonal crops (e.g. rice, maize), perennial crops (e.g. fruits) and livestock and respective by-products </t>
  </si>
  <si>
    <t>4. Other Income</t>
  </si>
  <si>
    <t>5. Financing</t>
  </si>
  <si>
    <t>6. Fixed and Variable Costs</t>
  </si>
  <si>
    <t>to add all fixed and variable costs/expenditures of the farm enterprise</t>
  </si>
  <si>
    <t>Crop Price Calculation Sheet</t>
  </si>
  <si>
    <t>side sheet for calculating average annual crop and livestock prices</t>
  </si>
  <si>
    <t>side sheet for a quick calculation of farm profitability useful before conducting full analysis</t>
  </si>
  <si>
    <t>Quick Check</t>
  </si>
  <si>
    <t>€</t>
  </si>
  <si>
    <t>Plant protection</t>
  </si>
  <si>
    <t>Manure and fertilizer</t>
  </si>
  <si>
    <t>PV modules - 20 years</t>
  </si>
  <si>
    <t>QUICK CHECK</t>
  </si>
  <si>
    <t>(highly quality dependent!)</t>
  </si>
  <si>
    <r>
      <rPr>
        <b/>
        <sz val="11"/>
        <color rgb="FFFF0000"/>
        <rFont val="Arial"/>
        <family val="2"/>
      </rPr>
      <t xml:space="preserve">Note: </t>
    </r>
    <r>
      <rPr>
        <sz val="11"/>
        <color rgb="FFFF0000"/>
        <rFont val="Arial"/>
        <family val="2"/>
      </rPr>
      <t>the C</t>
    </r>
    <r>
      <rPr>
        <b/>
        <sz val="11"/>
        <color rgb="FFFF0000"/>
        <rFont val="Arial"/>
        <family val="2"/>
      </rPr>
      <t>alculator</t>
    </r>
    <r>
      <rPr>
        <sz val="11"/>
        <color rgb="FFFF0000"/>
        <rFont val="Arial"/>
        <family val="2"/>
      </rPr>
      <t xml:space="preserve"> value will take precedence to the manual value. Ensure calculator value is 0 in order to use manual value.</t>
    </r>
  </si>
  <si>
    <t>Depreciation costs</t>
  </si>
  <si>
    <t>Season</t>
  </si>
  <si>
    <t>Season:</t>
  </si>
  <si>
    <t>Season 1</t>
  </si>
  <si>
    <t>Season 2</t>
  </si>
  <si>
    <t>Crop</t>
  </si>
  <si>
    <t>Crop 1</t>
  </si>
  <si>
    <t>Crop 2</t>
  </si>
  <si>
    <t>Crop 3</t>
  </si>
  <si>
    <t>Crop 4</t>
  </si>
  <si>
    <t>Crop 5</t>
  </si>
  <si>
    <t>season 1</t>
  </si>
  <si>
    <t>season 2</t>
  </si>
  <si>
    <t>Total irrigated Area</t>
  </si>
  <si>
    <t>Crop 6</t>
  </si>
  <si>
    <t>Tomato</t>
  </si>
  <si>
    <t>Maize</t>
  </si>
  <si>
    <t>Beans</t>
  </si>
  <si>
    <t>Costs</t>
  </si>
  <si>
    <t>Monthly</t>
  </si>
  <si>
    <t>Yearly</t>
  </si>
  <si>
    <t>Yearly Costs</t>
  </si>
  <si>
    <t>TOTAL FIXED COSTS per month/year</t>
  </si>
  <si>
    <t>VARIABLE COSTS per month/month</t>
  </si>
  <si>
    <t>piece</t>
  </si>
  <si>
    <t>Monthly/Yearly Costs</t>
  </si>
  <si>
    <t>By-product calculator for</t>
  </si>
  <si>
    <t>Select</t>
  </si>
  <si>
    <t>TOTAL OTHER INCOME per month/year</t>
  </si>
  <si>
    <t>rainfed</t>
  </si>
  <si>
    <t>GIZ project "Water and Energy for Food (WE4F)"</t>
  </si>
  <si>
    <t>we4f@giz.de</t>
  </si>
  <si>
    <t xml:space="preserve">Water and Energy for Food Grand Challenge at:  </t>
  </si>
  <si>
    <t>https://we4f.org/</t>
  </si>
  <si>
    <t>2.0 (July 2020)</t>
  </si>
  <si>
    <t>The Toolbox on Solar Powered Irrigation Systems (SPIS) is a legacy project of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Corporation (OPIC) combined resources to support new and sustainable approaches to accelerate the development and deployment of clean energy solutions for increasing agriculture productivity.
The Toolbox on SPIS has now been embraced for further development by PAEGC's successor program Water and Energy for Food (WE4F). WE4F is a joint international initiative of the German Federal Ministry for Economic Cooperation and Development (BMZ), the Ministry of Foreign Affairs of the Kingdom of the Netherlands, Sweden through the Swedish International Development Cooperation Agency (Sida), and the U.S. Agency for International Development (USAID). WE4F aims to increase food production along the value chain through a more sustainable and efficient usage of water and/or energy.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</si>
</sst>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0_)"/>
    <numFmt numFmtId="166" formatCode="0.0%"/>
    <numFmt numFmtId="167" formatCode=";;;"/>
    <numFmt numFmtId="168" formatCode="#,##0.00_ ;[Red]\-#,##0.00\ "/>
    <numFmt numFmtId="169" formatCode="m/d/yyyy;@"/>
  </numFmts>
  <fonts count="5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i/>
      <u/>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b/>
      <sz val="9"/>
      <color indexed="81"/>
      <name val="Tahoma"/>
      <family val="2"/>
    </font>
    <font>
      <b/>
      <sz val="9"/>
      <color rgb="FF000000"/>
      <name val="Arial"/>
      <family val="2"/>
    </font>
    <font>
      <sz val="9"/>
      <color rgb="FF000000"/>
      <name val="Arial"/>
      <family val="2"/>
    </font>
    <font>
      <sz val="11"/>
      <color rgb="FF999797"/>
      <name val="Arial"/>
      <family val="2"/>
    </font>
    <font>
      <i/>
      <sz val="10"/>
      <name val="Arial"/>
      <family val="2"/>
    </font>
  </fonts>
  <fills count="9">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s>
  <borders count="160">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dashed">
        <color indexed="64"/>
      </bottom>
      <diagonal/>
    </border>
    <border>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medium">
        <color indexed="64"/>
      </top>
      <bottom style="thin">
        <color indexed="64"/>
      </bottom>
      <diagonal/>
    </border>
    <border>
      <left style="dotted">
        <color indexed="64"/>
      </left>
      <right style="thin">
        <color indexed="64"/>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style="dotted">
        <color indexed="64"/>
      </right>
      <top style="dotted">
        <color indexed="64"/>
      </top>
      <bottom style="dashed">
        <color indexed="64"/>
      </bottom>
      <diagonal/>
    </border>
    <border>
      <left/>
      <right style="thin">
        <color indexed="64"/>
      </right>
      <top/>
      <bottom style="double">
        <color indexed="64"/>
      </bottom>
      <diagonal/>
    </border>
    <border>
      <left style="thin">
        <color indexed="64"/>
      </left>
      <right/>
      <top style="thin">
        <color indexed="64"/>
      </top>
      <bottom/>
      <diagonal/>
    </border>
  </borders>
  <cellStyleXfs count="14">
    <xf numFmtId="0" fontId="0" fillId="0" borderId="0"/>
    <xf numFmtId="0" fontId="12" fillId="0" borderId="0"/>
    <xf numFmtId="9" fontId="14" fillId="0" borderId="0" applyFont="0" applyFill="0" applyBorder="0" applyAlignment="0" applyProtection="0"/>
    <xf numFmtId="0" fontId="12" fillId="0" borderId="0"/>
    <xf numFmtId="0" fontId="12" fillId="0" borderId="0"/>
    <xf numFmtId="0" fontId="12" fillId="0" borderId="0"/>
    <xf numFmtId="0" fontId="13" fillId="0" borderId="0"/>
    <xf numFmtId="0" fontId="11" fillId="0" borderId="0"/>
    <xf numFmtId="0" fontId="10" fillId="0" borderId="0"/>
    <xf numFmtId="0" fontId="36" fillId="0" borderId="0" applyNumberFormat="0" applyFill="0" applyBorder="0" applyAlignment="0" applyProtection="0"/>
    <xf numFmtId="164" fontId="14" fillId="0" borderId="0" applyFont="0" applyFill="0" applyBorder="0" applyAlignment="0" applyProtection="0"/>
    <xf numFmtId="0" fontId="3" fillId="0" borderId="0"/>
    <xf numFmtId="0" fontId="3" fillId="0" borderId="0"/>
    <xf numFmtId="164" fontId="14" fillId="0" borderId="0" applyFont="0" applyFill="0" applyBorder="0" applyAlignment="0" applyProtection="0"/>
  </cellStyleXfs>
  <cellXfs count="664">
    <xf numFmtId="0" fontId="0" fillId="0" borderId="0" xfId="0"/>
    <xf numFmtId="0" fontId="17" fillId="4" borderId="0" xfId="0" applyFont="1" applyFill="1" applyBorder="1" applyAlignment="1">
      <alignment horizontal="center" vertical="center"/>
    </xf>
    <xf numFmtId="0" fontId="18" fillId="4" borderId="0" xfId="0" applyFont="1" applyFill="1" applyBorder="1" applyAlignment="1">
      <alignment horizontal="center" vertical="center"/>
    </xf>
    <xf numFmtId="0" fontId="20" fillId="4" borderId="11" xfId="1" applyFont="1" applyFill="1" applyBorder="1" applyAlignment="1" applyProtection="1">
      <alignment horizontal="left" vertical="center"/>
    </xf>
    <xf numFmtId="0" fontId="17" fillId="4" borderId="12" xfId="0" applyFont="1" applyFill="1" applyBorder="1" applyAlignment="1">
      <alignment horizontal="center" vertical="center"/>
    </xf>
    <xf numFmtId="0" fontId="15" fillId="4" borderId="97" xfId="0" quotePrefix="1" applyFont="1" applyFill="1" applyBorder="1" applyAlignment="1" applyProtection="1">
      <alignment horizontal="center" vertical="center"/>
    </xf>
    <xf numFmtId="0" fontId="17" fillId="0" borderId="0" xfId="0" applyFont="1" applyBorder="1" applyAlignment="1">
      <alignment vertical="center"/>
    </xf>
    <xf numFmtId="0" fontId="17" fillId="0" borderId="0" xfId="0" applyFont="1" applyAlignment="1">
      <alignment vertical="center"/>
    </xf>
    <xf numFmtId="0" fontId="24" fillId="0" borderId="0" xfId="0" applyFont="1" applyBorder="1" applyAlignment="1">
      <alignment vertical="center"/>
    </xf>
    <xf numFmtId="0" fontId="17" fillId="0" borderId="0" xfId="0" applyFont="1" applyAlignment="1">
      <alignment horizontal="center" vertical="center"/>
    </xf>
    <xf numFmtId="0" fontId="17" fillId="0" borderId="0" xfId="0" applyFont="1" applyFill="1" applyAlignment="1">
      <alignment vertical="center"/>
    </xf>
    <xf numFmtId="0" fontId="22" fillId="4" borderId="30" xfId="1" applyFont="1" applyFill="1" applyBorder="1" applyAlignment="1" applyProtection="1">
      <alignment horizontal="center" vertical="center"/>
    </xf>
    <xf numFmtId="0" fontId="22" fillId="4" borderId="0" xfId="1" applyFont="1" applyFill="1" applyBorder="1" applyAlignment="1" applyProtection="1">
      <alignment horizontal="center" vertical="center"/>
    </xf>
    <xf numFmtId="0" fontId="22" fillId="4" borderId="3" xfId="1" applyFont="1" applyFill="1" applyBorder="1" applyAlignment="1" applyProtection="1">
      <alignment horizontal="center" vertical="center"/>
    </xf>
    <xf numFmtId="0" fontId="22" fillId="4" borderId="21" xfId="1" applyFont="1" applyFill="1" applyBorder="1" applyAlignment="1" applyProtection="1">
      <alignment horizontal="center" vertical="center"/>
    </xf>
    <xf numFmtId="0" fontId="23" fillId="4" borderId="30" xfId="1" applyFont="1" applyFill="1" applyBorder="1" applyAlignment="1" applyProtection="1">
      <alignment horizontal="left" vertical="center"/>
    </xf>
    <xf numFmtId="0" fontId="23" fillId="4" borderId="6" xfId="1" applyFont="1" applyFill="1" applyBorder="1" applyAlignment="1" applyProtection="1">
      <alignment horizontal="center" vertical="center"/>
    </xf>
    <xf numFmtId="0" fontId="23" fillId="4" borderId="7" xfId="1" applyFont="1" applyFill="1" applyBorder="1" applyAlignment="1" applyProtection="1">
      <alignment horizontal="left" vertical="center"/>
    </xf>
    <xf numFmtId="0" fontId="23" fillId="4" borderId="0" xfId="1" applyFont="1" applyFill="1" applyBorder="1" applyAlignment="1" applyProtection="1">
      <alignment horizontal="center" vertical="center"/>
    </xf>
    <xf numFmtId="0" fontId="23" fillId="4" borderId="3" xfId="1" applyFont="1" applyFill="1" applyBorder="1" applyAlignment="1" applyProtection="1">
      <alignment horizontal="center" vertical="center"/>
    </xf>
    <xf numFmtId="0" fontId="23" fillId="4" borderId="76" xfId="1" applyFont="1" applyFill="1" applyBorder="1" applyAlignment="1" applyProtection="1">
      <alignment horizontal="center" vertical="center"/>
    </xf>
    <xf numFmtId="0" fontId="23" fillId="4" borderId="0" xfId="1" quotePrefix="1" applyFont="1" applyFill="1" applyBorder="1" applyAlignment="1" applyProtection="1">
      <alignment horizontal="center" vertical="center"/>
    </xf>
    <xf numFmtId="0" fontId="23" fillId="4" borderId="0" xfId="1" quotePrefix="1" applyFont="1" applyFill="1" applyBorder="1" applyAlignment="1" applyProtection="1">
      <alignment horizontal="left" vertical="center"/>
    </xf>
    <xf numFmtId="0" fontId="16" fillId="4" borderId="12" xfId="1" applyFont="1" applyFill="1" applyBorder="1" applyAlignment="1" applyProtection="1">
      <alignment horizontal="center" vertical="center"/>
    </xf>
    <xf numFmtId="0" fontId="16" fillId="4" borderId="3" xfId="1" applyFont="1" applyFill="1" applyBorder="1" applyAlignment="1" applyProtection="1">
      <alignment horizontal="center" vertical="center"/>
    </xf>
    <xf numFmtId="0" fontId="23" fillId="4" borderId="0" xfId="0" applyFont="1" applyFill="1" applyBorder="1" applyAlignment="1" applyProtection="1">
      <alignment horizontal="right" vertical="center"/>
    </xf>
    <xf numFmtId="0" fontId="23" fillId="2" borderId="20" xfId="1" applyFont="1" applyFill="1" applyBorder="1" applyAlignment="1" applyProtection="1">
      <alignment horizontal="center" vertical="center"/>
      <protection locked="0"/>
    </xf>
    <xf numFmtId="0" fontId="23" fillId="2" borderId="34" xfId="1" applyFont="1" applyFill="1" applyBorder="1" applyAlignment="1" applyProtection="1">
      <alignment horizontal="center" vertical="center"/>
      <protection locked="0"/>
    </xf>
    <xf numFmtId="0" fontId="25" fillId="4" borderId="2" xfId="1" applyFont="1" applyFill="1" applyBorder="1" applyAlignment="1" applyProtection="1">
      <alignment horizontal="left" vertical="center"/>
    </xf>
    <xf numFmtId="0" fontId="23" fillId="4" borderId="0" xfId="0" quotePrefix="1" applyFont="1" applyFill="1" applyBorder="1" applyAlignment="1" applyProtection="1">
      <alignment horizontal="center" vertical="center"/>
    </xf>
    <xf numFmtId="0" fontId="23" fillId="4" borderId="0" xfId="0" quotePrefix="1" applyFont="1" applyFill="1" applyBorder="1" applyAlignment="1" applyProtection="1">
      <alignment horizontal="right" vertical="center"/>
    </xf>
    <xf numFmtId="0" fontId="16" fillId="4" borderId="0" xfId="1" applyFont="1" applyFill="1" applyBorder="1" applyAlignment="1" applyProtection="1">
      <alignment vertical="center"/>
    </xf>
    <xf numFmtId="0" fontId="16" fillId="2" borderId="33" xfId="1" applyFont="1" applyFill="1" applyBorder="1" applyAlignment="1" applyProtection="1">
      <alignment horizontal="center" vertical="center"/>
      <protection locked="0"/>
    </xf>
    <xf numFmtId="0" fontId="23" fillId="4" borderId="31" xfId="1" applyFont="1" applyFill="1" applyBorder="1" applyAlignment="1" applyProtection="1">
      <alignment horizontal="left" vertical="center"/>
    </xf>
    <xf numFmtId="0" fontId="23" fillId="4" borderId="22" xfId="0" applyFont="1" applyFill="1" applyBorder="1" applyAlignment="1" applyProtection="1">
      <alignment horizontal="right" vertical="center"/>
    </xf>
    <xf numFmtId="0" fontId="23" fillId="4" borderId="22" xfId="0" quotePrefix="1" applyFont="1" applyFill="1" applyBorder="1" applyAlignment="1" applyProtection="1">
      <alignment horizontal="right" vertical="center"/>
    </xf>
    <xf numFmtId="0" fontId="23" fillId="4" borderId="22" xfId="0" quotePrefix="1" applyFont="1" applyFill="1" applyBorder="1" applyAlignment="1" applyProtection="1">
      <alignment horizontal="center" vertical="center"/>
    </xf>
    <xf numFmtId="0" fontId="23" fillId="4" borderId="22" xfId="1" applyFont="1" applyFill="1" applyBorder="1" applyAlignment="1" applyProtection="1">
      <alignment horizontal="right" vertical="center"/>
    </xf>
    <xf numFmtId="0" fontId="16" fillId="4" borderId="11" xfId="1" quotePrefix="1" applyFont="1" applyFill="1" applyBorder="1" applyAlignment="1" applyProtection="1">
      <alignment horizontal="left" vertical="center"/>
    </xf>
    <xf numFmtId="0" fontId="16" fillId="4" borderId="0" xfId="1" applyFont="1" applyFill="1" applyAlignment="1" applyProtection="1">
      <alignment vertical="center"/>
    </xf>
    <xf numFmtId="0" fontId="16" fillId="4" borderId="0" xfId="1" applyFont="1" applyFill="1" applyAlignment="1" applyProtection="1">
      <alignment horizontal="center" vertical="center"/>
    </xf>
    <xf numFmtId="0" fontId="23" fillId="4" borderId="0" xfId="1" applyFont="1" applyFill="1" applyAlignment="1" applyProtection="1">
      <alignment horizontal="center" vertical="center"/>
    </xf>
    <xf numFmtId="0" fontId="23" fillId="4" borderId="0" xfId="1" applyFont="1" applyFill="1" applyAlignment="1" applyProtection="1">
      <alignment horizontal="left" vertical="center"/>
    </xf>
    <xf numFmtId="0" fontId="16" fillId="4" borderId="14" xfId="1" quotePrefix="1" applyFont="1" applyFill="1" applyBorder="1" applyAlignment="1" applyProtection="1">
      <alignment horizontal="left" vertical="center"/>
    </xf>
    <xf numFmtId="0" fontId="16" fillId="4" borderId="15" xfId="1" applyFont="1" applyFill="1" applyBorder="1" applyAlignment="1" applyProtection="1">
      <alignment vertical="center"/>
    </xf>
    <xf numFmtId="0" fontId="25" fillId="4" borderId="0" xfId="1" applyFont="1" applyFill="1" applyAlignment="1" applyProtection="1">
      <alignment horizontal="center" vertical="center"/>
    </xf>
    <xf numFmtId="0" fontId="25" fillId="4" borderId="12" xfId="1" applyFont="1" applyFill="1" applyBorder="1" applyAlignment="1" applyProtection="1">
      <alignment horizontal="center" vertical="center"/>
    </xf>
    <xf numFmtId="165" fontId="23" fillId="4" borderId="33" xfId="1" applyNumberFormat="1" applyFont="1" applyFill="1" applyBorder="1" applyAlignment="1" applyProtection="1">
      <alignment horizontal="center" vertical="center"/>
    </xf>
    <xf numFmtId="0" fontId="16" fillId="4" borderId="0" xfId="1" quotePrefix="1" applyFont="1" applyFill="1" applyAlignment="1" applyProtection="1">
      <alignment horizontal="right" vertical="center"/>
    </xf>
    <xf numFmtId="0" fontId="16" fillId="4" borderId="3" xfId="1" applyFont="1" applyFill="1" applyBorder="1" applyAlignment="1" applyProtection="1">
      <alignment vertical="center"/>
    </xf>
    <xf numFmtId="9" fontId="16" fillId="4" borderId="3" xfId="1" applyNumberFormat="1" applyFont="1" applyFill="1" applyBorder="1" applyAlignment="1" applyProtection="1">
      <alignment vertical="center"/>
    </xf>
    <xf numFmtId="0" fontId="20" fillId="4" borderId="54" xfId="1" applyFont="1" applyFill="1" applyBorder="1" applyAlignment="1" applyProtection="1">
      <alignment horizontal="left" vertical="center"/>
    </xf>
    <xf numFmtId="0" fontId="16" fillId="4" borderId="2" xfId="1" applyFont="1" applyFill="1" applyBorder="1" applyAlignment="1" applyProtection="1">
      <alignment vertical="center"/>
    </xf>
    <xf numFmtId="0" fontId="23" fillId="4" borderId="2" xfId="1" applyFont="1" applyFill="1" applyBorder="1" applyAlignment="1" applyProtection="1">
      <alignment horizontal="center" vertical="center"/>
    </xf>
    <xf numFmtId="0" fontId="23" fillId="4" borderId="0" xfId="1" applyFont="1" applyFill="1" applyAlignment="1" applyProtection="1">
      <alignment horizontal="center" vertical="center" wrapText="1"/>
    </xf>
    <xf numFmtId="0" fontId="23" fillId="4" borderId="1" xfId="1" applyFont="1" applyFill="1" applyBorder="1" applyAlignment="1" applyProtection="1">
      <alignment horizontal="center" vertical="center" wrapText="1"/>
    </xf>
    <xf numFmtId="0" fontId="16" fillId="4" borderId="2" xfId="1" applyFont="1" applyFill="1" applyBorder="1" applyAlignment="1" applyProtection="1">
      <alignment horizontal="center" vertical="center"/>
    </xf>
    <xf numFmtId="0" fontId="16" fillId="4" borderId="16" xfId="1" applyFont="1" applyFill="1" applyBorder="1" applyAlignment="1" applyProtection="1">
      <alignment horizontal="center" vertical="center"/>
    </xf>
    <xf numFmtId="0" fontId="16" fillId="4" borderId="44" xfId="1" applyFont="1" applyFill="1" applyBorder="1" applyAlignment="1" applyProtection="1">
      <alignment horizontal="left" vertical="center"/>
    </xf>
    <xf numFmtId="0" fontId="16" fillId="4" borderId="51" xfId="1" applyFont="1" applyFill="1" applyBorder="1" applyAlignment="1" applyProtection="1">
      <alignment horizontal="left" vertical="center"/>
    </xf>
    <xf numFmtId="4" fontId="16" fillId="0" borderId="38" xfId="1" applyNumberFormat="1" applyFont="1" applyFill="1" applyBorder="1" applyAlignment="1" applyProtection="1">
      <alignment horizontal="center" vertical="center"/>
      <protection locked="0"/>
    </xf>
    <xf numFmtId="4" fontId="16" fillId="0" borderId="35" xfId="1" applyNumberFormat="1" applyFont="1" applyFill="1" applyBorder="1" applyAlignment="1" applyProtection="1">
      <alignment horizontal="center" vertical="center"/>
      <protection locked="0"/>
    </xf>
    <xf numFmtId="4" fontId="16" fillId="0" borderId="17" xfId="1" applyNumberFormat="1" applyFont="1" applyFill="1" applyBorder="1" applyAlignment="1" applyProtection="1">
      <alignment horizontal="center" vertical="center"/>
      <protection locked="0"/>
    </xf>
    <xf numFmtId="4" fontId="16" fillId="0" borderId="36" xfId="1" applyNumberFormat="1" applyFont="1" applyFill="1" applyBorder="1" applyAlignment="1" applyProtection="1">
      <alignment horizontal="center" vertical="center"/>
      <protection locked="0"/>
    </xf>
    <xf numFmtId="0" fontId="16" fillId="4" borderId="59" xfId="1" applyFont="1" applyFill="1" applyBorder="1" applyAlignment="1" applyProtection="1">
      <alignment vertical="center"/>
    </xf>
    <xf numFmtId="4" fontId="16" fillId="0" borderId="18" xfId="1" applyNumberFormat="1" applyFont="1" applyFill="1" applyBorder="1" applyAlignment="1" applyProtection="1">
      <alignment horizontal="center" vertical="center"/>
      <protection locked="0"/>
    </xf>
    <xf numFmtId="4" fontId="16" fillId="0" borderId="37" xfId="1" applyNumberFormat="1" applyFont="1" applyFill="1" applyBorder="1" applyAlignment="1" applyProtection="1">
      <alignment horizontal="center" vertical="center"/>
      <protection locked="0"/>
    </xf>
    <xf numFmtId="0" fontId="16" fillId="4" borderId="55" xfId="1" quotePrefix="1" applyFont="1" applyFill="1" applyBorder="1" applyAlignment="1" applyProtection="1">
      <alignment horizontal="left" vertical="center"/>
    </xf>
    <xf numFmtId="0" fontId="16" fillId="4" borderId="19" xfId="1" applyFont="1" applyFill="1" applyBorder="1" applyAlignment="1" applyProtection="1">
      <alignment vertical="center"/>
    </xf>
    <xf numFmtId="0" fontId="23" fillId="4" borderId="19" xfId="1" applyFont="1" applyFill="1" applyBorder="1" applyAlignment="1" applyProtection="1">
      <alignment horizontal="right" vertical="center"/>
    </xf>
    <xf numFmtId="165" fontId="23" fillId="4" borderId="20" xfId="1" applyNumberFormat="1" applyFont="1" applyFill="1" applyBorder="1" applyAlignment="1" applyProtection="1">
      <alignment horizontal="center" vertical="center"/>
    </xf>
    <xf numFmtId="0" fontId="16" fillId="0" borderId="0" xfId="4" applyFont="1" applyAlignment="1" applyProtection="1">
      <alignment vertical="center"/>
    </xf>
    <xf numFmtId="0" fontId="23" fillId="4" borderId="30" xfId="4" quotePrefix="1" applyFont="1" applyFill="1" applyBorder="1" applyAlignment="1" applyProtection="1">
      <alignment horizontal="left" vertical="center"/>
    </xf>
    <xf numFmtId="0" fontId="16" fillId="4" borderId="0" xfId="4" applyFont="1" applyFill="1" applyBorder="1" applyAlignment="1" applyProtection="1">
      <alignment vertical="center"/>
    </xf>
    <xf numFmtId="166" fontId="16" fillId="4" borderId="13" xfId="4" applyNumberFormat="1" applyFont="1" applyFill="1" applyBorder="1" applyAlignment="1" applyProtection="1">
      <alignment vertical="center"/>
      <protection locked="0"/>
    </xf>
    <xf numFmtId="0" fontId="16" fillId="4" borderId="98" xfId="4" applyFont="1" applyFill="1" applyBorder="1" applyAlignment="1" applyProtection="1">
      <alignment vertical="center"/>
    </xf>
    <xf numFmtId="0" fontId="20" fillId="4" borderId="30" xfId="4" applyFont="1" applyFill="1" applyBorder="1" applyAlignment="1" applyProtection="1">
      <alignment horizontal="left" vertical="center"/>
    </xf>
    <xf numFmtId="0" fontId="16" fillId="4" borderId="7" xfId="3" applyFont="1" applyFill="1" applyBorder="1" applyAlignment="1" applyProtection="1">
      <alignment horizontal="right" vertical="center"/>
    </xf>
    <xf numFmtId="0" fontId="15" fillId="0" borderId="0" xfId="4" applyFont="1" applyAlignment="1" applyProtection="1">
      <alignment vertical="center"/>
    </xf>
    <xf numFmtId="0" fontId="16" fillId="4" borderId="30" xfId="4" applyFont="1" applyFill="1" applyBorder="1" applyAlignment="1" applyProtection="1">
      <alignment vertical="center"/>
    </xf>
    <xf numFmtId="0" fontId="16" fillId="4" borderId="99" xfId="4" applyFont="1" applyFill="1" applyBorder="1" applyAlignment="1" applyProtection="1">
      <alignment horizontal="center" vertical="center"/>
    </xf>
    <xf numFmtId="0" fontId="16" fillId="4" borderId="12" xfId="4" applyFont="1" applyFill="1" applyBorder="1" applyAlignment="1" applyProtection="1">
      <alignment vertical="center"/>
    </xf>
    <xf numFmtId="0" fontId="25" fillId="4" borderId="50" xfId="4" applyFont="1" applyFill="1" applyBorder="1" applyAlignment="1" applyProtection="1">
      <alignment horizontal="center" vertical="center" wrapText="1"/>
    </xf>
    <xf numFmtId="3" fontId="16" fillId="0" borderId="35" xfId="4" applyNumberFormat="1" applyFont="1" applyFill="1" applyBorder="1" applyAlignment="1" applyProtection="1">
      <alignment horizontal="center" vertical="center"/>
      <protection locked="0"/>
    </xf>
    <xf numFmtId="3" fontId="16" fillId="0" borderId="17" xfId="4" applyNumberFormat="1" applyFont="1" applyFill="1" applyBorder="1" applyAlignment="1" applyProtection="1">
      <alignment horizontal="center" vertical="center"/>
      <protection locked="0"/>
    </xf>
    <xf numFmtId="0" fontId="23" fillId="6" borderId="0" xfId="4" applyFont="1" applyFill="1" applyAlignment="1" applyProtection="1">
      <alignment vertical="center"/>
    </xf>
    <xf numFmtId="3" fontId="16" fillId="0" borderId="36" xfId="4" applyNumberFormat="1" applyFont="1" applyFill="1" applyBorder="1" applyAlignment="1" applyProtection="1">
      <alignment horizontal="center" vertical="center"/>
      <protection locked="0"/>
    </xf>
    <xf numFmtId="0" fontId="16" fillId="6" borderId="0" xfId="4" applyFont="1" applyFill="1" applyAlignment="1" applyProtection="1">
      <alignment vertical="center"/>
    </xf>
    <xf numFmtId="0" fontId="16" fillId="0" borderId="55" xfId="4" applyFont="1" applyFill="1" applyBorder="1" applyAlignment="1" applyProtection="1">
      <alignment horizontal="left" vertical="center"/>
      <protection locked="0"/>
    </xf>
    <xf numFmtId="3" fontId="16" fillId="0" borderId="42" xfId="4" applyNumberFormat="1" applyFont="1" applyFill="1" applyBorder="1" applyAlignment="1" applyProtection="1">
      <alignment horizontal="center" vertical="center"/>
      <protection locked="0"/>
    </xf>
    <xf numFmtId="3" fontId="16" fillId="4" borderId="0" xfId="4" applyNumberFormat="1" applyFont="1" applyFill="1" applyBorder="1" applyAlignment="1" applyProtection="1">
      <alignment vertical="center"/>
    </xf>
    <xf numFmtId="3" fontId="16" fillId="4" borderId="12" xfId="4" applyNumberFormat="1" applyFont="1" applyFill="1" applyBorder="1" applyAlignment="1" applyProtection="1">
      <alignment vertical="center"/>
    </xf>
    <xf numFmtId="0" fontId="23" fillId="4" borderId="30" xfId="4" applyFont="1" applyFill="1" applyBorder="1" applyAlignment="1" applyProtection="1">
      <alignment horizontal="left" vertical="center"/>
    </xf>
    <xf numFmtId="0" fontId="25" fillId="4" borderId="0" xfId="4" applyFont="1" applyFill="1" applyBorder="1" applyAlignment="1" applyProtection="1">
      <alignment horizontal="center" vertical="center"/>
    </xf>
    <xf numFmtId="3" fontId="23" fillId="4" borderId="32" xfId="4" applyNumberFormat="1" applyFont="1" applyFill="1" applyBorder="1" applyAlignment="1" applyProtection="1">
      <alignment horizontal="center" vertical="center"/>
    </xf>
    <xf numFmtId="0" fontId="16" fillId="4" borderId="31" xfId="4" applyFont="1" applyFill="1" applyBorder="1" applyAlignment="1" applyProtection="1">
      <alignment vertical="center"/>
    </xf>
    <xf numFmtId="0" fontId="16" fillId="4" borderId="22" xfId="4" applyFont="1" applyFill="1" applyBorder="1" applyAlignment="1" applyProtection="1">
      <alignment vertical="center"/>
    </xf>
    <xf numFmtId="0" fontId="16" fillId="4" borderId="23" xfId="4" applyFont="1" applyFill="1" applyBorder="1" applyAlignment="1" applyProtection="1">
      <alignment vertical="center"/>
    </xf>
    <xf numFmtId="2" fontId="17" fillId="4" borderId="118" xfId="0" applyNumberFormat="1" applyFont="1" applyFill="1" applyBorder="1" applyAlignment="1">
      <alignment horizontal="center" vertical="center"/>
    </xf>
    <xf numFmtId="0" fontId="16" fillId="0" borderId="0" xfId="5" applyFont="1" applyAlignment="1" applyProtection="1">
      <alignment vertical="center"/>
    </xf>
    <xf numFmtId="0" fontId="22" fillId="4" borderId="30" xfId="5" applyFont="1" applyFill="1" applyBorder="1" applyAlignment="1" applyProtection="1">
      <alignment horizontal="center" vertical="center"/>
    </xf>
    <xf numFmtId="0" fontId="16" fillId="4" borderId="0" xfId="5" applyFont="1" applyFill="1" applyBorder="1" applyAlignment="1" applyProtection="1">
      <alignment horizontal="center" vertical="center"/>
    </xf>
    <xf numFmtId="0" fontId="16" fillId="4" borderId="12" xfId="5" applyFont="1" applyFill="1" applyBorder="1" applyAlignment="1" applyProtection="1">
      <alignment horizontal="center" vertical="center"/>
    </xf>
    <xf numFmtId="0" fontId="16" fillId="0" borderId="0" xfId="5" applyFont="1" applyFill="1" applyAlignment="1" applyProtection="1">
      <alignment vertical="center"/>
    </xf>
    <xf numFmtId="0" fontId="27" fillId="4" borderId="30" xfId="5" applyFont="1" applyFill="1" applyBorder="1" applyAlignment="1" applyProtection="1">
      <alignment vertical="center"/>
    </xf>
    <xf numFmtId="0" fontId="28" fillId="4" borderId="0" xfId="5" applyFont="1" applyFill="1" applyBorder="1" applyAlignment="1" applyProtection="1">
      <alignment horizontal="center" vertical="center"/>
    </xf>
    <xf numFmtId="0" fontId="16" fillId="4" borderId="0" xfId="5" applyFont="1" applyFill="1" applyBorder="1" applyAlignment="1" applyProtection="1">
      <alignment vertical="center"/>
    </xf>
    <xf numFmtId="0" fontId="28" fillId="4" borderId="0" xfId="0" applyFont="1" applyFill="1" applyBorder="1" applyAlignment="1">
      <alignment horizontal="center" vertical="center"/>
    </xf>
    <xf numFmtId="0" fontId="16" fillId="4" borderId="0" xfId="3" applyFont="1" applyFill="1" applyBorder="1" applyAlignment="1" applyProtection="1">
      <alignment horizontal="center" vertical="center"/>
    </xf>
    <xf numFmtId="0" fontId="18" fillId="4" borderId="0" xfId="3" applyFont="1" applyFill="1" applyBorder="1" applyAlignment="1" applyProtection="1">
      <alignment horizontal="center" vertical="center"/>
    </xf>
    <xf numFmtId="3" fontId="16" fillId="4" borderId="0" xfId="5" applyNumberFormat="1" applyFont="1" applyFill="1" applyBorder="1" applyAlignment="1" applyProtection="1">
      <alignment horizontal="center" vertical="center"/>
    </xf>
    <xf numFmtId="0" fontId="16" fillId="4" borderId="7" xfId="3" applyFont="1" applyFill="1" applyBorder="1" applyAlignment="1" applyProtection="1">
      <alignment horizontal="center" vertical="center"/>
    </xf>
    <xf numFmtId="3" fontId="29" fillId="4" borderId="28" xfId="0" applyNumberFormat="1" applyFont="1" applyFill="1" applyBorder="1" applyAlignment="1" applyProtection="1">
      <alignment vertical="center"/>
    </xf>
    <xf numFmtId="3" fontId="29" fillId="4" borderId="3" xfId="0" applyNumberFormat="1" applyFont="1" applyFill="1" applyBorder="1" applyAlignment="1" applyProtection="1">
      <alignment horizontal="center" vertical="center"/>
    </xf>
    <xf numFmtId="3" fontId="29" fillId="4" borderId="21" xfId="0" applyNumberFormat="1" applyFont="1" applyFill="1" applyBorder="1" applyAlignment="1" applyProtection="1">
      <alignment horizontal="center" vertical="center"/>
    </xf>
    <xf numFmtId="3" fontId="23" fillId="4" borderId="71" xfId="0" applyNumberFormat="1" applyFont="1" applyFill="1" applyBorder="1" applyAlignment="1">
      <alignment horizontal="right" vertical="center"/>
    </xf>
    <xf numFmtId="3" fontId="23" fillId="4" borderId="6" xfId="0" applyNumberFormat="1" applyFont="1" applyFill="1" applyBorder="1" applyAlignment="1">
      <alignment horizontal="center" vertical="center" textRotation="90" wrapText="1"/>
    </xf>
    <xf numFmtId="3" fontId="23" fillId="4" borderId="53" xfId="0" applyNumberFormat="1" applyFont="1" applyFill="1" applyBorder="1" applyAlignment="1">
      <alignment horizontal="left" vertical="center"/>
    </xf>
    <xf numFmtId="3" fontId="23" fillId="4" borderId="33" xfId="0" applyNumberFormat="1" applyFont="1" applyFill="1" applyBorder="1" applyAlignment="1">
      <alignment horizontal="center" vertical="center"/>
    </xf>
    <xf numFmtId="3" fontId="23" fillId="4" borderId="5" xfId="0" applyNumberFormat="1" applyFont="1" applyFill="1" applyBorder="1" applyAlignment="1">
      <alignment horizontal="center" vertical="center"/>
    </xf>
    <xf numFmtId="3" fontId="16" fillId="0" borderId="36" xfId="0" applyNumberFormat="1" applyFont="1" applyFill="1" applyBorder="1" applyAlignment="1" applyProtection="1">
      <alignment horizontal="center" vertical="center"/>
      <protection locked="0"/>
    </xf>
    <xf numFmtId="3" fontId="16" fillId="0" borderId="51" xfId="0" applyNumberFormat="1" applyFont="1" applyFill="1" applyBorder="1" applyAlignment="1" applyProtection="1">
      <alignment horizontal="center" vertical="center"/>
      <protection locked="0"/>
    </xf>
    <xf numFmtId="3" fontId="16" fillId="0" borderId="113" xfId="0" applyNumberFormat="1" applyFont="1" applyFill="1" applyBorder="1" applyAlignment="1" applyProtection="1">
      <alignment horizontal="center" vertical="center"/>
      <protection locked="0"/>
    </xf>
    <xf numFmtId="3" fontId="16" fillId="0" borderId="115" xfId="0" applyNumberFormat="1" applyFont="1" applyFill="1" applyBorder="1" applyAlignment="1" applyProtection="1">
      <alignment horizontal="center" vertical="center"/>
      <protection locked="0"/>
    </xf>
    <xf numFmtId="3" fontId="23" fillId="4" borderId="72" xfId="0" applyNumberFormat="1" applyFont="1" applyFill="1" applyBorder="1" applyAlignment="1">
      <alignment horizontal="center" vertical="center"/>
    </xf>
    <xf numFmtId="0" fontId="16" fillId="4" borderId="30" xfId="0" applyFont="1" applyFill="1" applyBorder="1" applyAlignment="1" applyProtection="1">
      <alignment vertical="center"/>
    </xf>
    <xf numFmtId="0" fontId="16" fillId="4" borderId="0" xfId="0" applyFont="1" applyFill="1" applyBorder="1" applyAlignment="1" applyProtection="1">
      <alignment vertical="center"/>
    </xf>
    <xf numFmtId="0" fontId="30" fillId="4" borderId="0" xfId="0" applyFont="1" applyFill="1" applyBorder="1" applyAlignment="1" applyProtection="1">
      <alignment vertical="center"/>
    </xf>
    <xf numFmtId="0" fontId="16" fillId="4" borderId="0" xfId="0" applyFont="1" applyFill="1" applyBorder="1" applyAlignment="1" applyProtection="1">
      <alignment vertical="center" wrapText="1"/>
    </xf>
    <xf numFmtId="0" fontId="16" fillId="0" borderId="49" xfId="0" applyFont="1" applyFill="1" applyBorder="1" applyAlignment="1" applyProtection="1">
      <alignment horizontal="left" vertical="center"/>
      <protection locked="0"/>
    </xf>
    <xf numFmtId="3" fontId="16" fillId="0" borderId="38" xfId="0" applyNumberFormat="1" applyFont="1" applyFill="1" applyBorder="1" applyAlignment="1" applyProtection="1">
      <alignment horizontal="center" vertical="center"/>
      <protection locked="0"/>
    </xf>
    <xf numFmtId="1" fontId="16" fillId="0" borderId="38" xfId="0" applyNumberFormat="1" applyFont="1" applyFill="1" applyBorder="1" applyAlignment="1" applyProtection="1">
      <alignment horizontal="center" vertical="center"/>
      <protection locked="0"/>
    </xf>
    <xf numFmtId="166" fontId="16" fillId="0" borderId="38" xfId="2" applyNumberFormat="1" applyFont="1" applyFill="1" applyBorder="1" applyAlignment="1" applyProtection="1">
      <alignment horizontal="center" vertical="center"/>
      <protection locked="0"/>
    </xf>
    <xf numFmtId="3" fontId="16" fillId="4" borderId="0" xfId="2" applyNumberFormat="1" applyFont="1" applyFill="1" applyBorder="1" applyAlignment="1" applyProtection="1">
      <alignment vertical="center"/>
    </xf>
    <xf numFmtId="3" fontId="16" fillId="0" borderId="116" xfId="0" applyNumberFormat="1" applyFont="1" applyFill="1" applyBorder="1" applyAlignment="1" applyProtection="1">
      <alignment horizontal="center" vertical="center"/>
      <protection locked="0"/>
    </xf>
    <xf numFmtId="0" fontId="16" fillId="0" borderId="44" xfId="0" applyFont="1" applyFill="1" applyBorder="1" applyAlignment="1" applyProtection="1">
      <alignment horizontal="left" vertical="center"/>
      <protection locked="0"/>
    </xf>
    <xf numFmtId="3" fontId="16" fillId="0" borderId="17" xfId="0" applyNumberFormat="1" applyFont="1" applyFill="1" applyBorder="1" applyAlignment="1" applyProtection="1">
      <alignment horizontal="center" vertical="center"/>
      <protection locked="0"/>
    </xf>
    <xf numFmtId="1" fontId="16" fillId="0" borderId="17" xfId="0" applyNumberFormat="1" applyFont="1" applyFill="1" applyBorder="1" applyAlignment="1" applyProtection="1">
      <alignment horizontal="center" vertical="center"/>
      <protection locked="0"/>
    </xf>
    <xf numFmtId="166" fontId="16" fillId="0" borderId="48" xfId="2" applyNumberFormat="1" applyFont="1" applyFill="1" applyBorder="1" applyAlignment="1" applyProtection="1">
      <alignment horizontal="center" vertical="center"/>
      <protection locked="0"/>
    </xf>
    <xf numFmtId="3" fontId="16" fillId="0" borderId="117" xfId="0" applyNumberFormat="1" applyFont="1" applyFill="1" applyBorder="1" applyAlignment="1" applyProtection="1">
      <alignment horizontal="center" vertical="center"/>
      <protection locked="0"/>
    </xf>
    <xf numFmtId="166" fontId="16" fillId="0" borderId="17" xfId="2" applyNumberFormat="1" applyFont="1" applyFill="1" applyBorder="1" applyAlignment="1" applyProtection="1">
      <alignment horizontal="center" vertical="center"/>
      <protection locked="0"/>
    </xf>
    <xf numFmtId="0" fontId="16" fillId="0" borderId="28" xfId="0" applyFont="1" applyFill="1" applyBorder="1" applyAlignment="1" applyProtection="1">
      <alignment horizontal="left" vertical="center"/>
      <protection locked="0"/>
    </xf>
    <xf numFmtId="3" fontId="16" fillId="0" borderId="47" xfId="0" applyNumberFormat="1" applyFont="1" applyFill="1" applyBorder="1" applyAlignment="1" applyProtection="1">
      <alignment horizontal="center" vertical="center"/>
      <protection locked="0"/>
    </xf>
    <xf numFmtId="1" fontId="16" fillId="0" borderId="47" xfId="0" applyNumberFormat="1" applyFont="1" applyFill="1" applyBorder="1" applyAlignment="1" applyProtection="1">
      <alignment horizontal="center" vertical="center"/>
      <protection locked="0"/>
    </xf>
    <xf numFmtId="166" fontId="16" fillId="0" borderId="47" xfId="2" applyNumberFormat="1" applyFont="1" applyFill="1" applyBorder="1" applyAlignment="1" applyProtection="1">
      <alignment horizontal="center" vertical="center"/>
      <protection locked="0"/>
    </xf>
    <xf numFmtId="0" fontId="16" fillId="4" borderId="30" xfId="0" applyFont="1" applyFill="1" applyBorder="1" applyAlignment="1" applyProtection="1">
      <alignment horizontal="left" vertical="center"/>
    </xf>
    <xf numFmtId="3" fontId="23" fillId="4" borderId="42" xfId="0" applyNumberFormat="1" applyFont="1" applyFill="1" applyBorder="1" applyAlignment="1" applyProtection="1">
      <alignment horizontal="center" vertical="center"/>
    </xf>
    <xf numFmtId="3" fontId="16" fillId="4" borderId="6" xfId="0" applyNumberFormat="1" applyFont="1" applyFill="1" applyBorder="1" applyAlignment="1" applyProtection="1">
      <alignment vertical="center"/>
    </xf>
    <xf numFmtId="3" fontId="16" fillId="4" borderId="0" xfId="0" applyNumberFormat="1" applyFont="1" applyFill="1" applyBorder="1" applyAlignment="1" applyProtection="1">
      <alignment vertical="center"/>
    </xf>
    <xf numFmtId="3" fontId="23" fillId="4" borderId="74" xfId="0" applyNumberFormat="1" applyFont="1" applyFill="1" applyBorder="1" applyAlignment="1" applyProtection="1">
      <alignment horizontal="center" vertical="center"/>
    </xf>
    <xf numFmtId="3" fontId="23" fillId="4" borderId="78" xfId="0" applyNumberFormat="1" applyFont="1" applyFill="1" applyBorder="1" applyAlignment="1" applyProtection="1">
      <alignment horizontal="center" vertical="center"/>
    </xf>
    <xf numFmtId="3" fontId="23" fillId="4" borderId="0" xfId="0" applyNumberFormat="1" applyFont="1" applyFill="1" applyBorder="1" applyAlignment="1" applyProtection="1">
      <alignment vertical="center"/>
    </xf>
    <xf numFmtId="0" fontId="31" fillId="4" borderId="31" xfId="0" applyFont="1" applyFill="1" applyBorder="1" applyAlignment="1" applyProtection="1">
      <alignment horizontal="center" vertical="center"/>
    </xf>
    <xf numFmtId="0" fontId="31" fillId="4" borderId="22" xfId="0" applyFont="1" applyFill="1" applyBorder="1" applyAlignment="1" applyProtection="1">
      <alignment vertical="center"/>
    </xf>
    <xf numFmtId="37" fontId="31" fillId="4" borderId="22" xfId="0" applyNumberFormat="1" applyFont="1" applyFill="1" applyBorder="1" applyAlignment="1" applyProtection="1">
      <alignment vertical="center"/>
    </xf>
    <xf numFmtId="166" fontId="31" fillId="4" borderId="22" xfId="2" applyNumberFormat="1" applyFont="1" applyFill="1" applyBorder="1" applyAlignment="1" applyProtection="1">
      <alignment vertical="center"/>
    </xf>
    <xf numFmtId="37" fontId="16" fillId="4" borderId="22" xfId="0" applyNumberFormat="1" applyFont="1" applyFill="1" applyBorder="1" applyAlignment="1" applyProtection="1">
      <alignment vertical="center"/>
    </xf>
    <xf numFmtId="37" fontId="16" fillId="4" borderId="23" xfId="0" applyNumberFormat="1" applyFont="1" applyFill="1" applyBorder="1" applyAlignment="1" applyProtection="1">
      <alignment vertical="center"/>
    </xf>
    <xf numFmtId="0" fontId="16" fillId="4" borderId="0" xfId="0" applyFont="1" applyFill="1" applyBorder="1" applyAlignment="1">
      <alignment vertical="center"/>
    </xf>
    <xf numFmtId="3" fontId="23" fillId="4" borderId="12" xfId="0" applyNumberFormat="1" applyFont="1" applyFill="1" applyBorder="1" applyAlignment="1" applyProtection="1">
      <alignment horizontal="center"/>
    </xf>
    <xf numFmtId="0" fontId="16" fillId="0" borderId="0" xfId="4" applyFont="1" applyFill="1" applyBorder="1" applyAlignment="1" applyProtection="1">
      <alignment vertical="center"/>
    </xf>
    <xf numFmtId="0" fontId="27" fillId="4" borderId="30" xfId="5" quotePrefix="1" applyFont="1" applyFill="1" applyBorder="1" applyAlignment="1" applyProtection="1">
      <alignment vertical="center"/>
    </xf>
    <xf numFmtId="0" fontId="29" fillId="4" borderId="0" xfId="5" applyFont="1" applyFill="1" applyBorder="1" applyAlignment="1" applyProtection="1">
      <alignment horizontal="left" vertical="center"/>
    </xf>
    <xf numFmtId="3" fontId="27" fillId="4" borderId="0" xfId="5" applyNumberFormat="1" applyFont="1" applyFill="1" applyBorder="1" applyAlignment="1" applyProtection="1">
      <alignment horizontal="center" vertical="center"/>
    </xf>
    <xf numFmtId="0" fontId="23" fillId="4" borderId="0" xfId="5" applyFont="1" applyFill="1" applyBorder="1" applyAlignment="1" applyProtection="1">
      <alignment vertical="center"/>
    </xf>
    <xf numFmtId="3" fontId="16" fillId="4" borderId="7" xfId="3" applyNumberFormat="1" applyFont="1" applyFill="1" applyBorder="1" applyAlignment="1" applyProtection="1">
      <alignment horizontal="center" vertical="center"/>
    </xf>
    <xf numFmtId="0" fontId="29" fillId="4" borderId="30" xfId="5" applyFont="1" applyFill="1" applyBorder="1" applyAlignment="1" applyProtection="1">
      <alignment vertical="center"/>
    </xf>
    <xf numFmtId="2" fontId="16" fillId="4" borderId="30" xfId="0" applyNumberFormat="1" applyFont="1" applyFill="1" applyBorder="1" applyAlignment="1">
      <alignment horizontal="right"/>
    </xf>
    <xf numFmtId="2" fontId="23" fillId="4" borderId="33" xfId="0" applyNumberFormat="1" applyFont="1" applyFill="1" applyBorder="1" applyAlignment="1" applyProtection="1">
      <alignment horizontal="center"/>
    </xf>
    <xf numFmtId="2" fontId="25" fillId="4" borderId="0" xfId="0" applyNumberFormat="1" applyFont="1" applyFill="1" applyBorder="1" applyAlignment="1">
      <alignment horizontal="left"/>
    </xf>
    <xf numFmtId="3" fontId="16" fillId="4" borderId="0" xfId="4" applyNumberFormat="1" applyFont="1" applyFill="1" applyBorder="1" applyAlignment="1" applyProtection="1">
      <alignment horizontal="center" vertical="center"/>
    </xf>
    <xf numFmtId="3" fontId="16" fillId="4" borderId="12" xfId="0" applyNumberFormat="1" applyFont="1" applyFill="1" applyBorder="1" applyAlignment="1">
      <alignment horizontal="center"/>
    </xf>
    <xf numFmtId="0" fontId="23" fillId="0" borderId="0" xfId="4" applyFont="1" applyFill="1" applyBorder="1" applyAlignment="1" applyProtection="1">
      <alignment vertical="center"/>
    </xf>
    <xf numFmtId="0" fontId="16" fillId="4" borderId="54" xfId="0" applyFont="1" applyFill="1" applyBorder="1" applyAlignment="1" applyProtection="1">
      <alignment horizontal="left"/>
    </xf>
    <xf numFmtId="0" fontId="16" fillId="4" borderId="74" xfId="0" applyFont="1" applyFill="1" applyBorder="1" applyProtection="1"/>
    <xf numFmtId="0" fontId="23" fillId="4" borderId="66" xfId="0" applyFont="1" applyFill="1" applyBorder="1" applyAlignment="1" applyProtection="1">
      <alignment horizontal="center" vertical="center" wrapText="1"/>
    </xf>
    <xf numFmtId="3" fontId="23" fillId="4" borderId="41" xfId="0" applyNumberFormat="1" applyFont="1" applyFill="1" applyBorder="1" applyAlignment="1" applyProtection="1">
      <alignment horizontal="center" vertical="center" wrapText="1"/>
    </xf>
    <xf numFmtId="3" fontId="23" fillId="4" borderId="16" xfId="0" applyNumberFormat="1" applyFont="1" applyFill="1" applyBorder="1" applyAlignment="1" applyProtection="1">
      <alignment horizontal="center" vertical="center"/>
    </xf>
    <xf numFmtId="0" fontId="16" fillId="0" borderId="0" xfId="4" applyFont="1" applyFill="1" applyBorder="1" applyAlignment="1" applyProtection="1">
      <alignment horizontal="center" vertical="center"/>
    </xf>
    <xf numFmtId="3" fontId="16" fillId="4" borderId="89" xfId="0" applyNumberFormat="1" applyFont="1" applyFill="1" applyBorder="1" applyAlignment="1" applyProtection="1">
      <alignment horizontal="center"/>
    </xf>
    <xf numFmtId="0" fontId="32" fillId="0" borderId="110" xfId="0" applyFont="1" applyFill="1" applyBorder="1" applyAlignment="1" applyProtection="1">
      <alignment horizontal="center"/>
      <protection locked="0"/>
    </xf>
    <xf numFmtId="3" fontId="33" fillId="0" borderId="109" xfId="0" applyNumberFormat="1" applyFont="1" applyFill="1" applyBorder="1" applyAlignment="1" applyProtection="1">
      <alignment horizontal="center"/>
      <protection locked="0"/>
    </xf>
    <xf numFmtId="3" fontId="33" fillId="0" borderId="81" xfId="0" applyNumberFormat="1" applyFont="1" applyFill="1" applyBorder="1" applyAlignment="1" applyProtection="1">
      <alignment horizontal="center"/>
      <protection locked="0"/>
    </xf>
    <xf numFmtId="3" fontId="16" fillId="4" borderId="90" xfId="0" applyNumberFormat="1" applyFont="1" applyFill="1" applyBorder="1" applyAlignment="1" applyProtection="1">
      <alignment horizontal="center"/>
    </xf>
    <xf numFmtId="0" fontId="16" fillId="0" borderId="12" xfId="4" applyFont="1" applyFill="1" applyBorder="1" applyAlignment="1" applyProtection="1">
      <alignment vertical="center"/>
    </xf>
    <xf numFmtId="0" fontId="23" fillId="4" borderId="70" xfId="0" applyFont="1" applyFill="1" applyBorder="1" applyAlignment="1" applyProtection="1">
      <alignment horizontal="center"/>
    </xf>
    <xf numFmtId="0" fontId="16" fillId="4" borderId="87" xfId="0" applyFont="1" applyFill="1" applyBorder="1" applyAlignment="1" applyProtection="1"/>
    <xf numFmtId="3" fontId="16" fillId="4" borderId="93" xfId="0" applyNumberFormat="1" applyFont="1" applyFill="1" applyBorder="1" applyAlignment="1" applyProtection="1">
      <alignment horizontal="center"/>
    </xf>
    <xf numFmtId="0" fontId="16" fillId="4" borderId="88" xfId="0" applyFont="1" applyFill="1" applyBorder="1" applyAlignment="1" applyProtection="1"/>
    <xf numFmtId="3" fontId="16" fillId="4" borderId="0" xfId="0" applyNumberFormat="1" applyFont="1" applyFill="1" applyBorder="1" applyAlignment="1" applyProtection="1">
      <alignment horizontal="center"/>
    </xf>
    <xf numFmtId="0" fontId="16" fillId="4" borderId="0" xfId="0" quotePrefix="1" applyFont="1" applyFill="1" applyBorder="1" applyAlignment="1" applyProtection="1">
      <alignment horizontal="left"/>
    </xf>
    <xf numFmtId="0" fontId="16" fillId="4" borderId="0" xfId="0" applyFont="1" applyFill="1" applyBorder="1" applyProtection="1"/>
    <xf numFmtId="0" fontId="16" fillId="4" borderId="0" xfId="0" applyFont="1" applyFill="1" applyBorder="1" applyAlignment="1" applyProtection="1">
      <alignment horizontal="center"/>
    </xf>
    <xf numFmtId="0" fontId="16" fillId="4" borderId="31" xfId="0" applyFont="1" applyFill="1" applyBorder="1" applyAlignment="1" applyProtection="1">
      <alignment horizontal="left"/>
    </xf>
    <xf numFmtId="0" fontId="16" fillId="4" borderId="22" xfId="0" applyFont="1" applyFill="1" applyBorder="1" applyProtection="1"/>
    <xf numFmtId="0" fontId="16" fillId="0" borderId="0" xfId="0" applyFont="1" applyFill="1" applyAlignment="1" applyProtection="1">
      <alignment horizontal="left"/>
    </xf>
    <xf numFmtId="0" fontId="16" fillId="0" borderId="0" xfId="0" applyFont="1" applyProtection="1"/>
    <xf numFmtId="0" fontId="16" fillId="0" borderId="0" xfId="0" applyFont="1" applyAlignment="1" applyProtection="1">
      <alignment horizontal="center"/>
    </xf>
    <xf numFmtId="3" fontId="16" fillId="0" borderId="0" xfId="0" applyNumberFormat="1" applyFont="1" applyAlignment="1" applyProtection="1">
      <alignment horizontal="center"/>
    </xf>
    <xf numFmtId="3" fontId="16" fillId="0" borderId="0" xfId="4" applyNumberFormat="1" applyFont="1" applyFill="1" applyBorder="1" applyAlignment="1" applyProtection="1">
      <alignment horizontal="center" vertical="center"/>
    </xf>
    <xf numFmtId="0" fontId="23" fillId="4" borderId="104" xfId="0" applyFont="1" applyFill="1" applyBorder="1" applyAlignment="1" applyProtection="1">
      <alignment horizontal="center"/>
    </xf>
    <xf numFmtId="0" fontId="23" fillId="4" borderId="105" xfId="0" applyFont="1" applyFill="1" applyBorder="1" applyAlignment="1" applyProtection="1">
      <alignment horizontal="center"/>
    </xf>
    <xf numFmtId="3" fontId="16" fillId="4" borderId="107" xfId="0" applyNumberFormat="1" applyFont="1" applyFill="1" applyBorder="1" applyAlignment="1" applyProtection="1">
      <alignment horizontal="center"/>
    </xf>
    <xf numFmtId="0" fontId="16" fillId="0" borderId="30" xfId="4" applyFont="1" applyFill="1" applyBorder="1" applyAlignment="1" applyProtection="1">
      <alignment vertical="center"/>
    </xf>
    <xf numFmtId="0" fontId="17" fillId="0" borderId="0" xfId="0" applyFont="1"/>
    <xf numFmtId="3" fontId="23" fillId="4" borderId="4" xfId="0" applyNumberFormat="1" applyFont="1" applyFill="1" applyBorder="1" applyAlignment="1" applyProtection="1">
      <alignment horizontal="center"/>
    </xf>
    <xf numFmtId="0" fontId="19" fillId="4" borderId="52" xfId="0" applyFont="1" applyFill="1" applyBorder="1" applyAlignment="1">
      <alignment horizontal="left" vertical="center"/>
    </xf>
    <xf numFmtId="0" fontId="17" fillId="0" borderId="0" xfId="0" applyFont="1" applyAlignment="1">
      <alignment horizontal="center"/>
    </xf>
    <xf numFmtId="2" fontId="27" fillId="4" borderId="0" xfId="5" applyNumberFormat="1" applyFont="1" applyFill="1" applyBorder="1" applyAlignment="1" applyProtection="1">
      <alignment horizontal="center" vertical="center"/>
    </xf>
    <xf numFmtId="1" fontId="27" fillId="4" borderId="0" xfId="5" applyNumberFormat="1" applyFont="1" applyFill="1" applyBorder="1" applyAlignment="1" applyProtection="1">
      <alignment vertical="center"/>
    </xf>
    <xf numFmtId="167" fontId="16" fillId="4" borderId="0" xfId="5" applyNumberFormat="1" applyFont="1" applyFill="1" applyBorder="1" applyAlignment="1" applyProtection="1">
      <alignment vertical="center"/>
    </xf>
    <xf numFmtId="3" fontId="16" fillId="0" borderId="0" xfId="5" applyNumberFormat="1" applyFont="1" applyBorder="1" applyAlignment="1" applyProtection="1">
      <alignment horizontal="center" vertical="center"/>
    </xf>
    <xf numFmtId="0" fontId="16" fillId="4" borderId="0" xfId="3" applyFont="1" applyFill="1" applyBorder="1" applyAlignment="1" applyProtection="1">
      <alignment horizontal="right" vertical="center"/>
    </xf>
    <xf numFmtId="0" fontId="23" fillId="4" borderId="15" xfId="0" quotePrefix="1" applyFont="1" applyFill="1" applyBorder="1" applyAlignment="1" applyProtection="1">
      <alignment horizontal="center"/>
    </xf>
    <xf numFmtId="0" fontId="16" fillId="4" borderId="15" xfId="0" applyFont="1" applyFill="1" applyBorder="1" applyAlignment="1" applyProtection="1">
      <alignment horizontal="left"/>
    </xf>
    <xf numFmtId="3" fontId="16" fillId="4" borderId="15" xfId="0" applyNumberFormat="1" applyFont="1" applyFill="1" applyBorder="1" applyAlignment="1" applyProtection="1">
      <alignment horizontal="center"/>
    </xf>
    <xf numFmtId="0" fontId="25" fillId="4" borderId="15" xfId="0" quotePrefix="1" applyFont="1" applyFill="1" applyBorder="1" applyAlignment="1" applyProtection="1">
      <alignment horizontal="center"/>
    </xf>
    <xf numFmtId="0" fontId="16" fillId="4" borderId="0" xfId="0" quotePrefix="1" applyFont="1" applyFill="1" applyBorder="1" applyAlignment="1" applyProtection="1">
      <alignment horizontal="right"/>
    </xf>
    <xf numFmtId="9" fontId="16" fillId="4" borderId="41" xfId="2" applyFont="1" applyFill="1" applyBorder="1" applyAlignment="1" applyProtection="1">
      <alignment horizontal="center"/>
    </xf>
    <xf numFmtId="9" fontId="16" fillId="4" borderId="33" xfId="2" applyFont="1" applyFill="1" applyBorder="1" applyAlignment="1" applyProtection="1">
      <alignment horizontal="center"/>
    </xf>
    <xf numFmtId="0" fontId="23" fillId="4" borderId="20" xfId="0" applyFont="1" applyFill="1" applyBorder="1" applyAlignment="1" applyProtection="1">
      <alignment horizontal="center"/>
    </xf>
    <xf numFmtId="0" fontId="23" fillId="4" borderId="4" xfId="0" applyFont="1" applyFill="1" applyBorder="1" applyAlignment="1" applyProtection="1">
      <alignment horizontal="left"/>
    </xf>
    <xf numFmtId="0" fontId="15" fillId="4" borderId="5" xfId="0" quotePrefix="1" applyFont="1" applyFill="1" applyBorder="1" applyAlignment="1" applyProtection="1">
      <alignment horizontal="center"/>
    </xf>
    <xf numFmtId="9" fontId="23" fillId="4" borderId="33" xfId="2" applyFont="1" applyFill="1" applyBorder="1" applyAlignment="1" applyProtection="1">
      <alignment horizontal="center"/>
    </xf>
    <xf numFmtId="0" fontId="16" fillId="4" borderId="0" xfId="0" applyFont="1" applyFill="1" applyBorder="1" applyAlignment="1" applyProtection="1">
      <alignment horizontal="left"/>
    </xf>
    <xf numFmtId="0" fontId="16" fillId="4" borderId="0" xfId="0" quotePrefix="1" applyFont="1" applyFill="1" applyBorder="1" applyAlignment="1" applyProtection="1">
      <alignment horizontal="center"/>
    </xf>
    <xf numFmtId="0" fontId="25" fillId="4" borderId="0" xfId="0" quotePrefix="1" applyFont="1" applyFill="1" applyBorder="1" applyAlignment="1" applyProtection="1">
      <alignment horizontal="center"/>
    </xf>
    <xf numFmtId="0" fontId="16" fillId="4" borderId="96" xfId="0" applyFont="1" applyFill="1" applyBorder="1" applyAlignment="1" applyProtection="1">
      <alignment horizontal="center" vertical="center"/>
    </xf>
    <xf numFmtId="0" fontId="32" fillId="0" borderId="85" xfId="0" applyFont="1" applyFill="1" applyBorder="1" applyAlignment="1" applyProtection="1">
      <alignment horizontal="center"/>
      <protection locked="0"/>
    </xf>
    <xf numFmtId="0" fontId="16" fillId="4" borderId="23" xfId="0" applyFont="1" applyFill="1" applyBorder="1" applyAlignment="1" applyProtection="1">
      <alignment horizontal="center"/>
    </xf>
    <xf numFmtId="0" fontId="17" fillId="4" borderId="0" xfId="0" applyFont="1" applyFill="1" applyBorder="1" applyAlignment="1">
      <alignment vertical="center"/>
    </xf>
    <xf numFmtId="9" fontId="23" fillId="4" borderId="0" xfId="2" applyFont="1" applyFill="1" applyBorder="1" applyAlignment="1" applyProtection="1">
      <alignment horizontal="center"/>
    </xf>
    <xf numFmtId="9" fontId="16" fillId="4" borderId="33" xfId="0" applyNumberFormat="1" applyFont="1" applyFill="1" applyBorder="1" applyAlignment="1" applyProtection="1">
      <alignment horizontal="center"/>
    </xf>
    <xf numFmtId="0" fontId="23" fillId="4" borderId="0" xfId="0" quotePrefix="1" applyFont="1" applyFill="1" applyBorder="1" applyAlignment="1" applyProtection="1">
      <alignment horizontal="center"/>
    </xf>
    <xf numFmtId="0" fontId="23" fillId="4" borderId="20" xfId="0" quotePrefix="1" applyFont="1" applyFill="1" applyBorder="1" applyAlignment="1" applyProtection="1">
      <alignment horizontal="center"/>
    </xf>
    <xf numFmtId="0" fontId="23" fillId="4" borderId="58" xfId="0" quotePrefix="1" applyFont="1" applyFill="1" applyBorder="1" applyAlignment="1" applyProtection="1">
      <alignment horizontal="center"/>
    </xf>
    <xf numFmtId="0" fontId="16" fillId="4" borderId="58" xfId="0" applyFont="1" applyFill="1" applyBorder="1" applyAlignment="1" applyProtection="1">
      <alignment horizontal="left"/>
    </xf>
    <xf numFmtId="3" fontId="16" fillId="4" borderId="58" xfId="0" applyNumberFormat="1" applyFont="1" applyFill="1" applyBorder="1" applyAlignment="1" applyProtection="1">
      <alignment horizontal="center"/>
    </xf>
    <xf numFmtId="0" fontId="25" fillId="4" borderId="58" xfId="0" quotePrefix="1" applyFont="1" applyFill="1" applyBorder="1" applyAlignment="1" applyProtection="1">
      <alignment horizontal="center"/>
    </xf>
    <xf numFmtId="0" fontId="15" fillId="4" borderId="0" xfId="0" applyFont="1" applyFill="1" applyBorder="1" applyAlignment="1" applyProtection="1"/>
    <xf numFmtId="9" fontId="17" fillId="0" borderId="0" xfId="2" applyFont="1"/>
    <xf numFmtId="0" fontId="27" fillId="4" borderId="69" xfId="5" quotePrefix="1" applyFont="1" applyFill="1" applyBorder="1" applyAlignment="1" applyProtection="1">
      <alignment vertical="center"/>
    </xf>
    <xf numFmtId="0" fontId="16" fillId="4" borderId="80" xfId="5" applyFont="1" applyFill="1" applyBorder="1" applyAlignment="1" applyProtection="1">
      <alignment vertical="center"/>
    </xf>
    <xf numFmtId="0" fontId="27" fillId="4" borderId="69" xfId="5" applyFont="1" applyFill="1" applyBorder="1" applyAlignment="1" applyProtection="1">
      <alignment vertical="center"/>
    </xf>
    <xf numFmtId="0" fontId="17" fillId="4" borderId="80" xfId="0" applyFont="1" applyFill="1" applyBorder="1"/>
    <xf numFmtId="0" fontId="18" fillId="4" borderId="80" xfId="0" applyFont="1" applyFill="1" applyBorder="1" applyAlignment="1">
      <alignment horizontal="center" vertical="center"/>
    </xf>
    <xf numFmtId="0" fontId="16" fillId="4" borderId="69" xfId="0" applyFont="1" applyFill="1" applyBorder="1" applyProtection="1"/>
    <xf numFmtId="0" fontId="16" fillId="4" borderId="80" xfId="0" applyFont="1" applyFill="1" applyBorder="1" applyProtection="1"/>
    <xf numFmtId="0" fontId="16" fillId="4" borderId="69" xfId="0" applyFont="1" applyFill="1" applyBorder="1" applyAlignment="1" applyProtection="1">
      <alignment horizontal="left"/>
    </xf>
    <xf numFmtId="0" fontId="16" fillId="4" borderId="80" xfId="0" applyFont="1" applyFill="1" applyBorder="1" applyAlignment="1" applyProtection="1">
      <alignment horizontal="left"/>
    </xf>
    <xf numFmtId="0" fontId="16" fillId="4" borderId="120" xfId="0" applyFont="1" applyFill="1" applyBorder="1" applyAlignment="1" applyProtection="1">
      <alignment horizontal="left"/>
    </xf>
    <xf numFmtId="0" fontId="16" fillId="4" borderId="92" xfId="0" applyFont="1" applyFill="1" applyBorder="1" applyAlignment="1" applyProtection="1">
      <alignment horizontal="left"/>
    </xf>
    <xf numFmtId="0" fontId="17" fillId="4" borderId="0" xfId="0" applyFont="1" applyFill="1" applyBorder="1" applyAlignment="1">
      <alignment horizontal="center"/>
    </xf>
    <xf numFmtId="0" fontId="17" fillId="4" borderId="0" xfId="0" applyFont="1" applyFill="1" applyBorder="1"/>
    <xf numFmtId="9" fontId="17" fillId="4" borderId="0" xfId="2" applyFont="1" applyFill="1" applyBorder="1"/>
    <xf numFmtId="0" fontId="15" fillId="4" borderId="0" xfId="0" applyFont="1" applyFill="1" applyBorder="1" applyAlignment="1" applyProtection="1">
      <alignment horizontal="right"/>
    </xf>
    <xf numFmtId="9" fontId="19" fillId="4" borderId="0" xfId="2" applyFont="1" applyFill="1" applyBorder="1" applyAlignment="1">
      <alignment horizontal="center"/>
    </xf>
    <xf numFmtId="0" fontId="15" fillId="4" borderId="61" xfId="0" applyFont="1" applyFill="1" applyBorder="1" applyAlignment="1" applyProtection="1">
      <alignment horizontal="right"/>
    </xf>
    <xf numFmtId="3" fontId="16" fillId="4" borderId="86" xfId="0" applyNumberFormat="1" applyFont="1" applyFill="1" applyBorder="1" applyAlignment="1" applyProtection="1">
      <alignment horizontal="center"/>
    </xf>
    <xf numFmtId="3" fontId="16" fillId="4" borderId="82" xfId="0" applyNumberFormat="1" applyFont="1" applyFill="1" applyBorder="1" applyAlignment="1" applyProtection="1">
      <alignment horizontal="center"/>
    </xf>
    <xf numFmtId="3" fontId="16" fillId="4" borderId="87" xfId="0" applyNumberFormat="1" applyFont="1" applyFill="1" applyBorder="1" applyAlignment="1" applyProtection="1">
      <alignment horizontal="center"/>
    </xf>
    <xf numFmtId="3" fontId="23" fillId="4" borderId="82" xfId="0" applyNumberFormat="1" applyFont="1" applyFill="1" applyBorder="1" applyAlignment="1" applyProtection="1">
      <alignment horizontal="center"/>
    </xf>
    <xf numFmtId="3" fontId="23" fillId="4" borderId="81" xfId="0" applyNumberFormat="1" applyFont="1" applyFill="1" applyBorder="1" applyAlignment="1" applyProtection="1">
      <alignment horizontal="center"/>
    </xf>
    <xf numFmtId="3" fontId="23" fillId="4" borderId="87" xfId="0" applyNumberFormat="1" applyFont="1" applyFill="1" applyBorder="1" applyAlignment="1" applyProtection="1">
      <alignment horizontal="center"/>
    </xf>
    <xf numFmtId="0" fontId="17" fillId="4" borderId="69" xfId="0" applyFont="1" applyFill="1" applyBorder="1" applyAlignment="1">
      <alignment vertical="center"/>
    </xf>
    <xf numFmtId="3" fontId="23" fillId="4" borderId="121" xfId="0" applyNumberFormat="1" applyFont="1" applyFill="1" applyBorder="1" applyAlignment="1" applyProtection="1">
      <alignment horizontal="center"/>
    </xf>
    <xf numFmtId="3" fontId="16" fillId="4" borderId="121" xfId="0" applyNumberFormat="1" applyFont="1" applyFill="1" applyBorder="1" applyAlignment="1" applyProtection="1">
      <alignment horizontal="center"/>
    </xf>
    <xf numFmtId="0" fontId="17" fillId="4" borderId="120" xfId="0" applyFont="1" applyFill="1" applyBorder="1" applyAlignment="1">
      <alignment vertical="center"/>
    </xf>
    <xf numFmtId="3" fontId="23" fillId="4" borderId="123" xfId="0" applyNumberFormat="1" applyFont="1" applyFill="1" applyBorder="1" applyAlignment="1" applyProtection="1">
      <alignment horizontal="center"/>
    </xf>
    <xf numFmtId="3" fontId="23" fillId="4" borderId="88" xfId="0" applyNumberFormat="1" applyFont="1" applyFill="1" applyBorder="1" applyAlignment="1" applyProtection="1">
      <alignment horizontal="center"/>
    </xf>
    <xf numFmtId="0" fontId="19" fillId="4" borderId="69" xfId="0" applyFont="1" applyFill="1" applyBorder="1" applyAlignment="1">
      <alignment vertical="center"/>
    </xf>
    <xf numFmtId="0" fontId="23" fillId="4" borderId="112" xfId="0" applyFont="1" applyFill="1" applyBorder="1" applyAlignment="1">
      <alignment vertical="center" wrapText="1"/>
    </xf>
    <xf numFmtId="0" fontId="34" fillId="0" borderId="0" xfId="0" applyFont="1" applyAlignment="1"/>
    <xf numFmtId="0" fontId="9" fillId="0" borderId="0" xfId="0" applyFont="1"/>
    <xf numFmtId="0" fontId="9" fillId="0" borderId="0" xfId="0" applyFont="1" applyAlignment="1">
      <alignment horizontal="left" vertical="center"/>
    </xf>
    <xf numFmtId="0" fontId="9" fillId="0" borderId="0" xfId="0" applyFont="1" applyAlignment="1">
      <alignment horizontal="center" vertical="center" wrapText="1"/>
    </xf>
    <xf numFmtId="0" fontId="16" fillId="0" borderId="57" xfId="4" applyFont="1" applyFill="1" applyBorder="1" applyAlignment="1" applyProtection="1">
      <alignment horizontal="left" vertical="center"/>
      <protection locked="0"/>
    </xf>
    <xf numFmtId="3" fontId="16" fillId="2" borderId="82" xfId="0" applyNumberFormat="1" applyFont="1" applyFill="1" applyBorder="1" applyAlignment="1" applyProtection="1">
      <alignment horizontal="center"/>
      <protection locked="0"/>
    </xf>
    <xf numFmtId="3" fontId="16" fillId="2" borderId="122" xfId="0" applyNumberFormat="1" applyFont="1" applyFill="1" applyBorder="1" applyAlignment="1" applyProtection="1">
      <alignment horizontal="center"/>
      <protection locked="0"/>
    </xf>
    <xf numFmtId="14" fontId="23" fillId="4" borderId="12" xfId="1" applyNumberFormat="1" applyFont="1" applyFill="1" applyBorder="1" applyAlignment="1" applyProtection="1">
      <alignment horizontal="center" vertical="center"/>
    </xf>
    <xf numFmtId="0" fontId="16" fillId="0" borderId="30" xfId="4" applyFont="1" applyFill="1" applyBorder="1" applyAlignment="1" applyProtection="1">
      <alignment horizontal="left" vertical="center"/>
      <protection locked="0"/>
    </xf>
    <xf numFmtId="3" fontId="23" fillId="4" borderId="0" xfId="0" applyNumberFormat="1" applyFont="1" applyFill="1" applyBorder="1" applyAlignment="1" applyProtection="1">
      <alignment horizontal="center" vertical="center"/>
    </xf>
    <xf numFmtId="0" fontId="17" fillId="4" borderId="0" xfId="0" applyFont="1" applyFill="1" applyAlignment="1">
      <alignment vertical="center"/>
    </xf>
    <xf numFmtId="0" fontId="23" fillId="4" borderId="0" xfId="0" applyFont="1" applyFill="1" applyBorder="1" applyAlignment="1" applyProtection="1">
      <alignment vertical="center"/>
    </xf>
    <xf numFmtId="0" fontId="17" fillId="0" borderId="68" xfId="0" applyFont="1" applyFill="1" applyBorder="1" applyAlignment="1" applyProtection="1">
      <alignment vertical="center" wrapText="1"/>
      <protection locked="0"/>
    </xf>
    <xf numFmtId="3" fontId="23" fillId="4" borderId="60" xfId="0" applyNumberFormat="1" applyFont="1" applyFill="1" applyBorder="1" applyAlignment="1" applyProtection="1">
      <alignment horizontal="center" vertical="center"/>
    </xf>
    <xf numFmtId="3" fontId="23" fillId="4" borderId="114" xfId="0" applyNumberFormat="1" applyFont="1" applyFill="1" applyBorder="1" applyAlignment="1" applyProtection="1">
      <alignment horizontal="center" vertical="center"/>
    </xf>
    <xf numFmtId="3" fontId="23" fillId="4" borderId="23" xfId="0" applyNumberFormat="1" applyFont="1" applyFill="1" applyBorder="1" applyAlignment="1" applyProtection="1">
      <alignment horizontal="center" vertical="center"/>
    </xf>
    <xf numFmtId="0" fontId="16" fillId="0" borderId="86" xfId="0" applyFont="1" applyFill="1" applyBorder="1" applyAlignment="1" applyProtection="1">
      <alignment horizontal="left"/>
      <protection locked="0"/>
    </xf>
    <xf numFmtId="0" fontId="16" fillId="0" borderId="44" xfId="0" applyFont="1" applyBorder="1" applyProtection="1">
      <protection locked="0"/>
    </xf>
    <xf numFmtId="0" fontId="16" fillId="0" borderId="44" xfId="0" applyFont="1" applyBorder="1" applyAlignment="1" applyProtection="1">
      <alignment horizontal="left"/>
      <protection locked="0"/>
    </xf>
    <xf numFmtId="0" fontId="16" fillId="2" borderId="70" xfId="0" applyFont="1" applyFill="1" applyBorder="1" applyAlignment="1" applyProtection="1">
      <protection locked="0"/>
    </xf>
    <xf numFmtId="0" fontId="16" fillId="4" borderId="58" xfId="1" quotePrefix="1" applyFont="1" applyFill="1" applyBorder="1" applyAlignment="1" applyProtection="1">
      <alignment horizontal="left" vertical="center"/>
    </xf>
    <xf numFmtId="0" fontId="16" fillId="4" borderId="59" xfId="1" quotePrefix="1" applyFont="1" applyFill="1" applyBorder="1" applyAlignment="1" applyProtection="1">
      <alignment horizontal="left" vertical="center"/>
    </xf>
    <xf numFmtId="9" fontId="16" fillId="4" borderId="0" xfId="2" applyFont="1" applyFill="1" applyBorder="1" applyAlignment="1" applyProtection="1">
      <alignment horizontal="center"/>
    </xf>
    <xf numFmtId="0" fontId="16" fillId="4" borderId="125" xfId="0" applyFont="1" applyFill="1" applyBorder="1" applyAlignment="1" applyProtection="1">
      <alignment horizontal="left"/>
    </xf>
    <xf numFmtId="0" fontId="23" fillId="4" borderId="125" xfId="0" quotePrefix="1" applyFont="1" applyFill="1" applyBorder="1" applyAlignment="1" applyProtection="1">
      <alignment horizontal="center"/>
    </xf>
    <xf numFmtId="0" fontId="16" fillId="4" borderId="126" xfId="0" applyFont="1" applyFill="1" applyBorder="1" applyProtection="1"/>
    <xf numFmtId="0" fontId="23" fillId="4" borderId="4" xfId="0" quotePrefix="1" applyFont="1" applyFill="1" applyBorder="1" applyAlignment="1" applyProtection="1">
      <alignment horizontal="center"/>
    </xf>
    <xf numFmtId="0" fontId="16" fillId="4" borderId="4" xfId="0" applyFont="1" applyFill="1" applyBorder="1" applyAlignment="1" applyProtection="1">
      <alignment horizontal="left"/>
    </xf>
    <xf numFmtId="9" fontId="16" fillId="0" borderId="20" xfId="2" applyFont="1" applyFill="1" applyBorder="1" applyAlignment="1" applyProtection="1">
      <alignment horizontal="center"/>
      <protection locked="0"/>
    </xf>
    <xf numFmtId="0" fontId="25" fillId="4" borderId="19" xfId="0" quotePrefix="1" applyFont="1" applyFill="1" applyBorder="1" applyAlignment="1" applyProtection="1">
      <alignment horizontal="center"/>
    </xf>
    <xf numFmtId="0" fontId="25" fillId="4" borderId="99" xfId="0" quotePrefix="1" applyFont="1" applyFill="1" applyBorder="1" applyAlignment="1" applyProtection="1">
      <alignment horizontal="center"/>
    </xf>
    <xf numFmtId="0" fontId="25" fillId="4" borderId="6" xfId="0" quotePrefix="1" applyFont="1" applyFill="1" applyBorder="1" applyAlignment="1" applyProtection="1">
      <alignment horizontal="center"/>
    </xf>
    <xf numFmtId="0" fontId="25" fillId="4" borderId="0" xfId="0" quotePrefix="1" applyFont="1" applyFill="1" applyBorder="1" applyAlignment="1" applyProtection="1">
      <alignment horizontal="left"/>
    </xf>
    <xf numFmtId="0" fontId="25" fillId="4" borderId="0" xfId="0" applyFont="1" applyFill="1" applyBorder="1" applyAlignment="1" applyProtection="1">
      <alignment horizontal="left"/>
    </xf>
    <xf numFmtId="0" fontId="16" fillId="0" borderId="57" xfId="4" applyFont="1" applyFill="1" applyBorder="1" applyAlignment="1" applyProtection="1">
      <alignment horizontal="left" vertical="center"/>
      <protection locked="0"/>
    </xf>
    <xf numFmtId="0" fontId="39" fillId="0" borderId="0" xfId="0" applyFont="1"/>
    <xf numFmtId="0" fontId="39" fillId="0" borderId="33" xfId="0" applyFont="1" applyBorder="1"/>
    <xf numFmtId="0" fontId="40" fillId="0" borderId="0" xfId="0" applyFont="1"/>
    <xf numFmtId="164" fontId="39" fillId="0" borderId="33" xfId="10" applyNumberFormat="1" applyFont="1" applyBorder="1"/>
    <xf numFmtId="0" fontId="21" fillId="0" borderId="0" xfId="0" applyFont="1"/>
    <xf numFmtId="0" fontId="18" fillId="4" borderId="74" xfId="3" applyFont="1" applyFill="1" applyBorder="1" applyAlignment="1" applyProtection="1">
      <alignment horizontal="center" vertical="center"/>
    </xf>
    <xf numFmtId="0" fontId="16" fillId="0" borderId="57" xfId="4" applyFont="1" applyFill="1" applyBorder="1" applyAlignment="1" applyProtection="1">
      <alignment horizontal="left" vertical="center" wrapText="1"/>
      <protection locked="0"/>
    </xf>
    <xf numFmtId="3" fontId="23" fillId="4" borderId="12" xfId="4" applyNumberFormat="1" applyFont="1" applyFill="1" applyBorder="1" applyAlignment="1" applyProtection="1">
      <alignment horizontal="center" vertical="center"/>
    </xf>
    <xf numFmtId="0" fontId="23" fillId="4" borderId="33" xfId="4" applyFont="1" applyFill="1" applyBorder="1" applyAlignment="1" applyProtection="1">
      <alignment horizontal="center" vertical="center" wrapText="1"/>
    </xf>
    <xf numFmtId="164" fontId="23" fillId="4" borderId="32" xfId="10" applyFont="1" applyFill="1" applyBorder="1" applyAlignment="1" applyProtection="1">
      <alignment horizontal="center" vertical="center"/>
    </xf>
    <xf numFmtId="0" fontId="23" fillId="4" borderId="71" xfId="4" applyFont="1" applyFill="1" applyBorder="1" applyAlignment="1" applyProtection="1">
      <alignment horizontal="center" vertical="center"/>
    </xf>
    <xf numFmtId="0" fontId="23" fillId="4" borderId="32"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0" fontId="23" fillId="0" borderId="0" xfId="4" applyFont="1" applyFill="1" applyBorder="1" applyAlignment="1" applyProtection="1">
      <alignment horizontal="center" vertical="center"/>
    </xf>
    <xf numFmtId="164" fontId="16" fillId="0" borderId="0" xfId="10" applyFont="1" applyFill="1" applyBorder="1" applyAlignment="1" applyProtection="1">
      <alignment horizontal="center" vertical="center"/>
    </xf>
    <xf numFmtId="164" fontId="23" fillId="0" borderId="0" xfId="10" applyFont="1" applyFill="1" applyBorder="1" applyAlignment="1" applyProtection="1">
      <alignment horizontal="center" vertical="center"/>
    </xf>
    <xf numFmtId="3" fontId="23" fillId="0" borderId="0" xfId="4" applyNumberFormat="1" applyFont="1" applyFill="1" applyBorder="1" applyAlignment="1" applyProtection="1">
      <alignment horizontal="center" vertical="center"/>
    </xf>
    <xf numFmtId="0" fontId="16" fillId="0" borderId="0" xfId="4" applyFont="1" applyFill="1" applyAlignment="1" applyProtection="1">
      <alignment vertical="center"/>
    </xf>
    <xf numFmtId="0" fontId="16" fillId="6" borderId="69" xfId="4" applyFont="1" applyFill="1" applyBorder="1" applyAlignment="1" applyProtection="1">
      <alignment vertical="center"/>
    </xf>
    <xf numFmtId="0" fontId="23" fillId="6" borderId="0" xfId="4" applyFont="1" applyFill="1" applyBorder="1" applyAlignment="1" applyProtection="1">
      <alignment vertical="center"/>
    </xf>
    <xf numFmtId="0" fontId="23" fillId="6" borderId="80" xfId="4" applyFont="1" applyFill="1" applyBorder="1" applyAlignment="1" applyProtection="1">
      <alignment vertical="center"/>
    </xf>
    <xf numFmtId="0" fontId="16" fillId="6" borderId="69" xfId="4" applyFont="1" applyFill="1" applyBorder="1" applyAlignment="1" applyProtection="1">
      <alignment horizontal="right" vertical="center"/>
    </xf>
    <xf numFmtId="0" fontId="23" fillId="6" borderId="120" xfId="4" applyFont="1" applyFill="1" applyBorder="1" applyAlignment="1" applyProtection="1">
      <alignment horizontal="right" vertical="center"/>
    </xf>
    <xf numFmtId="164" fontId="16" fillId="6" borderId="0" xfId="10" applyFont="1" applyFill="1" applyBorder="1" applyAlignment="1" applyProtection="1">
      <alignment vertical="center"/>
    </xf>
    <xf numFmtId="164" fontId="16" fillId="6" borderId="80" xfId="10" applyFont="1" applyFill="1" applyBorder="1" applyAlignment="1" applyProtection="1">
      <alignment vertical="center"/>
    </xf>
    <xf numFmtId="164" fontId="16" fillId="2" borderId="33" xfId="10" applyFont="1" applyFill="1" applyBorder="1" applyAlignment="1" applyProtection="1">
      <alignment vertical="center"/>
      <protection locked="0"/>
    </xf>
    <xf numFmtId="164" fontId="16" fillId="2" borderId="127" xfId="10" applyFont="1" applyFill="1" applyBorder="1" applyAlignment="1" applyProtection="1">
      <alignment vertical="center"/>
      <protection locked="0"/>
    </xf>
    <xf numFmtId="0" fontId="23" fillId="0" borderId="0" xfId="4" applyFont="1" applyFill="1" applyBorder="1" applyAlignment="1" applyProtection="1">
      <alignment horizontal="right" vertical="center"/>
    </xf>
    <xf numFmtId="164" fontId="23" fillId="0" borderId="0" xfId="10" applyFont="1" applyFill="1" applyBorder="1" applyAlignment="1" applyProtection="1">
      <alignment vertical="center"/>
    </xf>
    <xf numFmtId="164" fontId="16" fillId="0" borderId="45" xfId="10" applyFont="1" applyFill="1" applyBorder="1" applyAlignment="1" applyProtection="1">
      <alignment horizontal="center" vertical="center"/>
      <protection locked="0"/>
    </xf>
    <xf numFmtId="0" fontId="13" fillId="0" borderId="57" xfId="4" applyFont="1" applyFill="1" applyBorder="1" applyAlignment="1" applyProtection="1">
      <alignment horizontal="left" vertical="center" wrapText="1"/>
      <protection locked="0"/>
    </xf>
    <xf numFmtId="164" fontId="16" fillId="2" borderId="41" xfId="10" applyFont="1" applyFill="1" applyBorder="1" applyAlignment="1" applyProtection="1">
      <alignment vertical="center"/>
      <protection locked="0"/>
    </xf>
    <xf numFmtId="164" fontId="23" fillId="6" borderId="128" xfId="10" applyFont="1" applyFill="1" applyBorder="1" applyAlignment="1" applyProtection="1">
      <alignment vertical="center"/>
    </xf>
    <xf numFmtId="168" fontId="16" fillId="4" borderId="128" xfId="4" applyNumberFormat="1" applyFont="1" applyFill="1" applyBorder="1" applyAlignment="1" applyProtection="1">
      <alignment vertical="center"/>
    </xf>
    <xf numFmtId="0" fontId="24" fillId="0" borderId="0" xfId="0" applyFont="1" applyFill="1" applyBorder="1" applyAlignment="1" applyProtection="1">
      <alignment horizontal="center" vertical="center"/>
    </xf>
    <xf numFmtId="0" fontId="43" fillId="4" borderId="44" xfId="4" applyFont="1" applyFill="1" applyBorder="1" applyAlignment="1" applyProtection="1">
      <alignment horizontal="center" vertical="center" wrapText="1"/>
    </xf>
    <xf numFmtId="3" fontId="13" fillId="4" borderId="36" xfId="4" applyNumberFormat="1" applyFont="1" applyFill="1" applyBorder="1" applyAlignment="1" applyProtection="1">
      <alignment vertical="center" wrapText="1"/>
    </xf>
    <xf numFmtId="0" fontId="43" fillId="4" borderId="57" xfId="4" applyFont="1" applyFill="1" applyBorder="1" applyAlignment="1" applyProtection="1">
      <alignment horizontal="center" vertical="center" wrapText="1"/>
    </xf>
    <xf numFmtId="3" fontId="16" fillId="0" borderId="36" xfId="4" applyNumberFormat="1" applyFont="1" applyFill="1" applyBorder="1" applyAlignment="1" applyProtection="1">
      <alignment vertical="center" wrapText="1"/>
      <protection locked="0"/>
    </xf>
    <xf numFmtId="3" fontId="13" fillId="0" borderId="36" xfId="4" applyNumberFormat="1" applyFont="1" applyFill="1" applyBorder="1" applyAlignment="1" applyProtection="1">
      <alignment vertical="center" wrapText="1"/>
      <protection locked="0"/>
    </xf>
    <xf numFmtId="0" fontId="17" fillId="0" borderId="0" xfId="0" applyFont="1" applyBorder="1"/>
    <xf numFmtId="164" fontId="23" fillId="4" borderId="52" xfId="10" applyFont="1" applyFill="1" applyBorder="1" applyAlignment="1" applyProtection="1">
      <alignment horizontal="center" vertical="center"/>
    </xf>
    <xf numFmtId="3" fontId="16" fillId="4" borderId="60" xfId="4" applyNumberFormat="1" applyFont="1" applyFill="1" applyBorder="1" applyAlignment="1" applyProtection="1">
      <alignment horizontal="center" vertical="center"/>
    </xf>
    <xf numFmtId="0" fontId="25" fillId="4" borderId="39"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25" fillId="4" borderId="6" xfId="4" applyFont="1" applyFill="1" applyBorder="1" applyAlignment="1" applyProtection="1">
      <alignment horizontal="center" vertical="center"/>
    </xf>
    <xf numFmtId="0" fontId="16" fillId="4" borderId="6" xfId="4" applyFont="1" applyFill="1" applyBorder="1" applyAlignment="1" applyProtection="1">
      <alignment horizontal="center" vertical="center"/>
    </xf>
    <xf numFmtId="3" fontId="16" fillId="0" borderId="38" xfId="4" applyNumberFormat="1" applyFont="1" applyFill="1" applyBorder="1" applyAlignment="1" applyProtection="1">
      <alignment horizontal="center" vertical="center"/>
      <protection locked="0"/>
    </xf>
    <xf numFmtId="3" fontId="16" fillId="0" borderId="47" xfId="4" applyNumberFormat="1" applyFont="1" applyFill="1" applyBorder="1" applyAlignment="1" applyProtection="1">
      <alignment horizontal="center" vertical="center"/>
      <protection locked="0"/>
    </xf>
    <xf numFmtId="3" fontId="21" fillId="0" borderId="0" xfId="0" applyNumberFormat="1" applyFont="1"/>
    <xf numFmtId="165" fontId="23" fillId="4" borderId="33" xfId="1" applyNumberFormat="1" applyFont="1" applyFill="1" applyBorder="1" applyAlignment="1" applyProtection="1">
      <alignment horizontal="center" vertical="center" wrapText="1"/>
    </xf>
    <xf numFmtId="0" fontId="23" fillId="4" borderId="0" xfId="4" applyFont="1" applyFill="1" applyBorder="1" applyAlignment="1" applyProtection="1">
      <alignment horizontal="right" vertical="center"/>
    </xf>
    <xf numFmtId="0" fontId="23" fillId="4" borderId="130" xfId="0" applyFont="1" applyFill="1" applyBorder="1" applyAlignment="1" applyProtection="1">
      <alignment horizontal="center"/>
    </xf>
    <xf numFmtId="0" fontId="15" fillId="0" borderId="30" xfId="4" applyFont="1" applyFill="1" applyBorder="1" applyAlignment="1" applyProtection="1">
      <alignment vertical="center"/>
    </xf>
    <xf numFmtId="2" fontId="25" fillId="4" borderId="50" xfId="0" applyNumberFormat="1" applyFont="1" applyFill="1" applyBorder="1" applyAlignment="1">
      <alignment horizontal="center"/>
    </xf>
    <xf numFmtId="3" fontId="23" fillId="4" borderId="95" xfId="0" applyNumberFormat="1" applyFont="1" applyFill="1" applyBorder="1" applyAlignment="1">
      <alignment horizontal="center" vertical="center"/>
    </xf>
    <xf numFmtId="3" fontId="23" fillId="4" borderId="67" xfId="0" applyNumberFormat="1" applyFont="1" applyFill="1" applyBorder="1" applyAlignment="1" applyProtection="1">
      <alignment horizontal="center" vertical="center"/>
    </xf>
    <xf numFmtId="3" fontId="23" fillId="2" borderId="0" xfId="0" applyNumberFormat="1" applyFont="1" applyFill="1" applyBorder="1" applyAlignment="1">
      <alignment horizontal="right" vertical="center"/>
    </xf>
    <xf numFmtId="3" fontId="23" fillId="2" borderId="0" xfId="0" applyNumberFormat="1" applyFont="1" applyFill="1" applyBorder="1" applyAlignment="1">
      <alignment horizontal="center" vertical="center" textRotation="90" wrapText="1"/>
    </xf>
    <xf numFmtId="3" fontId="23" fillId="2" borderId="0" xfId="0" applyNumberFormat="1" applyFont="1" applyFill="1" applyBorder="1" applyAlignment="1" applyProtection="1">
      <alignment horizontal="center" vertical="center" textRotation="90" wrapText="1"/>
    </xf>
    <xf numFmtId="3" fontId="23" fillId="4" borderId="41" xfId="0" applyNumberFormat="1" applyFont="1" applyFill="1" applyBorder="1" applyAlignment="1">
      <alignment horizontal="center" vertical="center"/>
    </xf>
    <xf numFmtId="3" fontId="23" fillId="4" borderId="133" xfId="0" applyNumberFormat="1" applyFont="1" applyFill="1" applyBorder="1" applyAlignment="1">
      <alignment horizontal="center" vertical="center"/>
    </xf>
    <xf numFmtId="0" fontId="17" fillId="0" borderId="134" xfId="0" applyFont="1" applyFill="1" applyBorder="1" applyAlignment="1" applyProtection="1">
      <alignment vertical="center" wrapText="1"/>
      <protection locked="0"/>
    </xf>
    <xf numFmtId="0" fontId="19" fillId="4" borderId="136" xfId="0" applyFont="1" applyFill="1" applyBorder="1" applyAlignment="1" applyProtection="1">
      <alignment vertical="center" wrapText="1"/>
      <protection locked="0"/>
    </xf>
    <xf numFmtId="3" fontId="23" fillId="4" borderId="111" xfId="0" applyNumberFormat="1" applyFont="1" applyFill="1" applyBorder="1" applyAlignment="1">
      <alignment horizontal="center" vertical="center"/>
    </xf>
    <xf numFmtId="3" fontId="23" fillId="4" borderId="138" xfId="0" quotePrefix="1" applyNumberFormat="1" applyFont="1" applyFill="1" applyBorder="1" applyAlignment="1" applyProtection="1">
      <alignment horizontal="center" vertical="center"/>
    </xf>
    <xf numFmtId="0" fontId="9" fillId="0" borderId="0" xfId="0" applyFont="1" applyBorder="1"/>
    <xf numFmtId="0" fontId="16" fillId="4" borderId="31" xfId="1" quotePrefix="1" applyFont="1" applyFill="1" applyBorder="1" applyAlignment="1" applyProtection="1">
      <alignment horizontal="left" vertical="center"/>
    </xf>
    <xf numFmtId="0" fontId="16" fillId="4" borderId="22" xfId="1" applyFont="1" applyFill="1" applyBorder="1" applyAlignment="1" applyProtection="1">
      <alignment vertical="center"/>
    </xf>
    <xf numFmtId="0" fontId="16" fillId="4" borderId="22" xfId="1" applyFont="1" applyFill="1" applyBorder="1" applyAlignment="1" applyProtection="1">
      <alignment horizontal="right" vertical="center"/>
    </xf>
    <xf numFmtId="165" fontId="16" fillId="4" borderId="22" xfId="1" applyNumberFormat="1" applyFont="1" applyFill="1" applyBorder="1" applyAlignment="1" applyProtection="1">
      <alignment vertical="center"/>
    </xf>
    <xf numFmtId="0" fontId="16" fillId="4" borderId="22" xfId="1" applyFont="1" applyFill="1" applyBorder="1" applyAlignment="1" applyProtection="1">
      <alignment horizontal="center" vertical="center"/>
    </xf>
    <xf numFmtId="9" fontId="16" fillId="4" borderId="22" xfId="1" applyNumberFormat="1" applyFont="1" applyFill="1" applyBorder="1" applyAlignment="1" applyProtection="1">
      <alignment vertical="center"/>
    </xf>
    <xf numFmtId="0" fontId="16" fillId="4" borderId="23" xfId="1" applyFont="1" applyFill="1" applyBorder="1" applyAlignment="1" applyProtection="1">
      <alignment horizontal="center" vertical="center"/>
    </xf>
    <xf numFmtId="0" fontId="16" fillId="2" borderId="121" xfId="0" applyFont="1" applyFill="1" applyBorder="1" applyAlignment="1" applyProtection="1">
      <protection locked="0"/>
    </xf>
    <xf numFmtId="0" fontId="16" fillId="6" borderId="80" xfId="4" applyFont="1" applyFill="1" applyBorder="1" applyAlignment="1" applyProtection="1">
      <alignment vertical="center"/>
    </xf>
    <xf numFmtId="0" fontId="16" fillId="6" borderId="92" xfId="4" applyFont="1" applyFill="1" applyBorder="1" applyAlignment="1" applyProtection="1">
      <alignment vertical="center"/>
    </xf>
    <xf numFmtId="0" fontId="24" fillId="0" borderId="0" xfId="0" applyFont="1" applyBorder="1" applyAlignment="1">
      <alignment horizontal="center" vertical="center"/>
    </xf>
    <xf numFmtId="3" fontId="0" fillId="0" borderId="0" xfId="0" applyNumberFormat="1"/>
    <xf numFmtId="3" fontId="23" fillId="4" borderId="146" xfId="0" applyNumberFormat="1" applyFont="1" applyFill="1" applyBorder="1" applyAlignment="1" applyProtection="1">
      <alignment horizontal="center" vertical="center" wrapText="1"/>
    </xf>
    <xf numFmtId="4" fontId="33" fillId="0" borderId="81" xfId="0" applyNumberFormat="1" applyFont="1" applyFill="1" applyBorder="1" applyAlignment="1" applyProtection="1">
      <alignment horizontal="center"/>
      <protection locked="0"/>
    </xf>
    <xf numFmtId="1" fontId="23" fillId="4" borderId="33" xfId="0" applyNumberFormat="1" applyFont="1" applyFill="1" applyBorder="1" applyAlignment="1" applyProtection="1">
      <alignment horizontal="center"/>
    </xf>
    <xf numFmtId="0" fontId="23" fillId="4" borderId="52" xfId="0" applyFont="1" applyFill="1" applyBorder="1" applyAlignment="1" applyProtection="1">
      <alignment horizontal="right" vertical="center"/>
    </xf>
    <xf numFmtId="0" fontId="22" fillId="8" borderId="0" xfId="3" quotePrefix="1" applyFont="1" applyFill="1" applyBorder="1" applyAlignment="1" applyProtection="1">
      <alignment horizontal="center" vertical="center"/>
    </xf>
    <xf numFmtId="0" fontId="22" fillId="8" borderId="12" xfId="3" quotePrefix="1" applyFont="1" applyFill="1" applyBorder="1" applyAlignment="1" applyProtection="1">
      <alignment horizontal="center" vertical="center"/>
    </xf>
    <xf numFmtId="0" fontId="47" fillId="6" borderId="0" xfId="4" applyFont="1" applyFill="1" applyAlignment="1" applyProtection="1">
      <alignment horizontal="center" vertical="center"/>
    </xf>
    <xf numFmtId="0" fontId="46" fillId="4" borderId="0" xfId="0" applyFont="1" applyFill="1" applyBorder="1" applyAlignment="1">
      <alignment horizontal="center" vertical="center"/>
    </xf>
    <xf numFmtId="0" fontId="17" fillId="4" borderId="43" xfId="0" applyFont="1" applyFill="1" applyBorder="1" applyAlignment="1" applyProtection="1">
      <alignment vertical="center" wrapText="1"/>
    </xf>
    <xf numFmtId="3" fontId="23" fillId="4" borderId="39" xfId="0" applyNumberFormat="1" applyFont="1" applyFill="1" applyBorder="1" applyAlignment="1" applyProtection="1">
      <alignment horizontal="center" vertical="center"/>
    </xf>
    <xf numFmtId="0" fontId="24" fillId="0" borderId="0" xfId="0" applyFont="1" applyBorder="1" applyAlignment="1">
      <alignment horizontal="center" vertical="center"/>
    </xf>
    <xf numFmtId="0" fontId="27" fillId="4" borderId="0" xfId="5" quotePrefix="1" applyFont="1" applyFill="1" applyBorder="1" applyAlignment="1" applyProtection="1">
      <alignment vertical="center"/>
    </xf>
    <xf numFmtId="0" fontId="27" fillId="4" borderId="0" xfId="5" applyFont="1" applyFill="1" applyBorder="1" applyAlignment="1" applyProtection="1">
      <alignment vertical="center"/>
    </xf>
    <xf numFmtId="0" fontId="29" fillId="4" borderId="0" xfId="5" applyFont="1" applyFill="1" applyBorder="1" applyAlignment="1" applyProtection="1">
      <alignment vertical="center"/>
    </xf>
    <xf numFmtId="2" fontId="16" fillId="4" borderId="0" xfId="0" applyNumberFormat="1" applyFont="1" applyFill="1" applyBorder="1" applyAlignment="1">
      <alignment horizontal="right"/>
    </xf>
    <xf numFmtId="0" fontId="16" fillId="4" borderId="147" xfId="0" applyFont="1" applyFill="1" applyBorder="1" applyAlignment="1" applyProtection="1">
      <alignment horizontal="left"/>
    </xf>
    <xf numFmtId="0" fontId="23" fillId="4" borderId="148" xfId="0" applyFont="1" applyFill="1" applyBorder="1" applyAlignment="1" applyProtection="1">
      <alignment horizontal="center"/>
    </xf>
    <xf numFmtId="0" fontId="16" fillId="0" borderId="87" xfId="0" applyFont="1" applyFill="1" applyBorder="1" applyAlignment="1" applyProtection="1">
      <alignment horizontal="left"/>
      <protection locked="0"/>
    </xf>
    <xf numFmtId="0" fontId="23" fillId="4" borderId="87" xfId="0" applyFont="1" applyFill="1" applyBorder="1" applyAlignment="1" applyProtection="1">
      <alignment horizontal="center"/>
    </xf>
    <xf numFmtId="0" fontId="16" fillId="2" borderId="87" xfId="0" applyFont="1" applyFill="1" applyBorder="1" applyAlignment="1" applyProtection="1">
      <protection locked="0"/>
    </xf>
    <xf numFmtId="2" fontId="16" fillId="4" borderId="47" xfId="0" applyNumberFormat="1" applyFont="1" applyFill="1" applyBorder="1" applyAlignment="1">
      <alignment horizontal="right"/>
    </xf>
    <xf numFmtId="0" fontId="51" fillId="0" borderId="33" xfId="0" applyFont="1" applyFill="1" applyBorder="1" applyAlignment="1">
      <alignment wrapText="1"/>
    </xf>
    <xf numFmtId="2" fontId="52" fillId="0" borderId="33" xfId="0" applyNumberFormat="1" applyFont="1" applyFill="1" applyBorder="1" applyAlignment="1">
      <alignment wrapText="1"/>
    </xf>
    <xf numFmtId="0" fontId="52" fillId="0" borderId="0" xfId="0" applyFont="1" applyFill="1" applyBorder="1" applyAlignment="1">
      <alignment wrapText="1"/>
    </xf>
    <xf numFmtId="14" fontId="52" fillId="0" borderId="0" xfId="0" applyNumberFormat="1" applyFont="1" applyFill="1" applyBorder="1" applyAlignment="1">
      <alignment wrapText="1"/>
    </xf>
    <xf numFmtId="0" fontId="39" fillId="0" borderId="0" xfId="0" applyFont="1" applyFill="1"/>
    <xf numFmtId="0" fontId="52" fillId="0" borderId="33" xfId="0" applyFont="1" applyFill="1" applyBorder="1" applyAlignment="1">
      <alignment wrapText="1"/>
    </xf>
    <xf numFmtId="0" fontId="52" fillId="0" borderId="33" xfId="0" applyNumberFormat="1" applyFont="1" applyFill="1" applyBorder="1" applyAlignment="1">
      <alignment horizontal="left" vertical="center" wrapText="1"/>
    </xf>
    <xf numFmtId="169" fontId="52" fillId="0" borderId="33" xfId="0" applyNumberFormat="1" applyFont="1" applyFill="1" applyBorder="1" applyAlignment="1">
      <alignment wrapText="1"/>
    </xf>
    <xf numFmtId="2" fontId="16" fillId="0" borderId="82" xfId="0" applyNumberFormat="1" applyFont="1" applyFill="1" applyBorder="1" applyAlignment="1" applyProtection="1">
      <alignment horizontal="center"/>
      <protection locked="0"/>
    </xf>
    <xf numFmtId="2" fontId="52" fillId="0" borderId="33" xfId="0" applyNumberFormat="1" applyFont="1" applyFill="1" applyBorder="1" applyAlignment="1">
      <alignment horizontal="right" vertical="center" wrapText="1"/>
    </xf>
    <xf numFmtId="2" fontId="52" fillId="0" borderId="33" xfId="0" applyNumberFormat="1" applyFont="1" applyFill="1" applyBorder="1" applyAlignment="1">
      <alignment horizontal="right" wrapText="1"/>
    </xf>
    <xf numFmtId="0" fontId="19" fillId="4" borderId="149" xfId="0" applyFont="1" applyFill="1" applyBorder="1" applyAlignment="1" applyProtection="1">
      <alignment vertical="center" wrapText="1"/>
      <protection locked="0"/>
    </xf>
    <xf numFmtId="0" fontId="17" fillId="4" borderId="7" xfId="0" applyFont="1" applyFill="1" applyBorder="1" applyAlignment="1" applyProtection="1">
      <alignment vertical="center" wrapText="1"/>
    </xf>
    <xf numFmtId="0" fontId="17" fillId="0" borderId="51" xfId="0" applyFont="1" applyFill="1" applyBorder="1" applyAlignment="1" applyProtection="1">
      <alignment vertical="center" wrapText="1"/>
      <protection locked="0"/>
    </xf>
    <xf numFmtId="3" fontId="29" fillId="4" borderId="99" xfId="0" applyNumberFormat="1" applyFont="1" applyFill="1" applyBorder="1" applyAlignment="1" applyProtection="1">
      <alignment horizontal="center" vertical="center"/>
    </xf>
    <xf numFmtId="0" fontId="16" fillId="4" borderId="0" xfId="0" applyFont="1" applyFill="1" applyBorder="1" applyAlignment="1">
      <alignment horizontal="center" vertical="center"/>
    </xf>
    <xf numFmtId="3" fontId="23" fillId="4" borderId="151" xfId="0" applyNumberFormat="1" applyFont="1" applyFill="1" applyBorder="1" applyAlignment="1">
      <alignment horizontal="center" vertical="center"/>
    </xf>
    <xf numFmtId="3" fontId="23" fillId="4" borderId="152" xfId="0" applyNumberFormat="1" applyFont="1" applyFill="1" applyBorder="1" applyAlignment="1" applyProtection="1">
      <alignment horizontal="center" vertical="center"/>
    </xf>
    <xf numFmtId="0" fontId="32" fillId="4" borderId="94" xfId="0" applyFont="1" applyFill="1" applyBorder="1" applyAlignment="1" applyProtection="1">
      <alignment horizontal="center"/>
    </xf>
    <xf numFmtId="3" fontId="33" fillId="4" borderId="87" xfId="0" applyNumberFormat="1" applyFont="1" applyFill="1" applyBorder="1" applyAlignment="1" applyProtection="1">
      <alignment horizontal="center"/>
    </xf>
    <xf numFmtId="0" fontId="32" fillId="4" borderId="141" xfId="0" applyFont="1" applyFill="1" applyBorder="1" applyAlignment="1" applyProtection="1">
      <alignment horizontal="center"/>
    </xf>
    <xf numFmtId="3" fontId="33" fillId="4" borderId="108" xfId="0" applyNumberFormat="1" applyFont="1" applyFill="1" applyBorder="1" applyAlignment="1" applyProtection="1">
      <alignment horizontal="center"/>
    </xf>
    <xf numFmtId="3" fontId="33" fillId="4" borderId="106" xfId="0" applyNumberFormat="1" applyFont="1" applyFill="1" applyBorder="1" applyAlignment="1" applyProtection="1">
      <alignment horizontal="center"/>
    </xf>
    <xf numFmtId="3" fontId="23" fillId="4" borderId="12" xfId="0" applyNumberFormat="1" applyFont="1" applyFill="1" applyBorder="1" applyAlignment="1" applyProtection="1">
      <alignment horizontal="center" vertical="center"/>
    </xf>
    <xf numFmtId="0" fontId="17" fillId="4" borderId="154" xfId="0" applyFont="1" applyFill="1" applyBorder="1" applyAlignment="1" applyProtection="1">
      <alignment vertical="center" wrapText="1"/>
    </xf>
    <xf numFmtId="0" fontId="17" fillId="4" borderId="155" xfId="0" applyFont="1" applyFill="1" applyBorder="1" applyAlignment="1" applyProtection="1">
      <alignment vertical="center" wrapText="1"/>
    </xf>
    <xf numFmtId="3" fontId="23" fillId="4" borderId="156" xfId="0" applyNumberFormat="1" applyFont="1" applyFill="1" applyBorder="1" applyAlignment="1" applyProtection="1">
      <alignment horizontal="center" vertical="center"/>
    </xf>
    <xf numFmtId="3" fontId="23" fillId="4" borderId="157" xfId="0" applyNumberFormat="1" applyFont="1" applyFill="1" applyBorder="1" applyAlignment="1" applyProtection="1">
      <alignment horizontal="center" vertical="center"/>
    </xf>
    <xf numFmtId="2" fontId="16" fillId="0" borderId="35" xfId="1" applyNumberFormat="1" applyFont="1" applyFill="1" applyBorder="1" applyAlignment="1" applyProtection="1">
      <alignment horizontal="center" vertical="center"/>
      <protection locked="0"/>
    </xf>
    <xf numFmtId="2" fontId="16" fillId="0" borderId="36" xfId="1" applyNumberFormat="1" applyFont="1" applyFill="1" applyBorder="1" applyAlignment="1" applyProtection="1">
      <alignment horizontal="center" vertical="center"/>
      <protection locked="0"/>
    </xf>
    <xf numFmtId="2" fontId="16" fillId="0" borderId="40" xfId="1" applyNumberFormat="1" applyFont="1" applyFill="1" applyBorder="1" applyAlignment="1" applyProtection="1">
      <alignment horizontal="center" vertical="center"/>
      <protection locked="0"/>
    </xf>
    <xf numFmtId="2" fontId="16" fillId="0" borderId="37" xfId="1" applyNumberFormat="1" applyFont="1" applyFill="1" applyBorder="1" applyAlignment="1" applyProtection="1">
      <alignment horizontal="center" vertical="center"/>
      <protection locked="0"/>
    </xf>
    <xf numFmtId="1" fontId="16" fillId="2" borderId="33" xfId="10" applyNumberFormat="1" applyFont="1" applyFill="1" applyBorder="1" applyAlignment="1" applyProtection="1">
      <alignment horizontal="center" vertical="center"/>
      <protection locked="0"/>
    </xf>
    <xf numFmtId="3" fontId="16" fillId="6" borderId="65" xfId="10" applyNumberFormat="1" applyFont="1" applyFill="1" applyBorder="1" applyAlignment="1" applyProtection="1">
      <alignment horizontal="center" vertical="center"/>
    </xf>
    <xf numFmtId="0" fontId="44" fillId="6" borderId="91" xfId="4" applyFont="1" applyFill="1" applyBorder="1" applyAlignment="1" applyProtection="1">
      <alignment vertical="center"/>
    </xf>
    <xf numFmtId="0" fontId="22" fillId="4" borderId="0" xfId="5" applyFont="1" applyFill="1" applyBorder="1" applyAlignment="1" applyProtection="1">
      <alignment horizontal="center" vertical="center"/>
    </xf>
    <xf numFmtId="3" fontId="29" fillId="4" borderId="99" xfId="0" applyNumberFormat="1" applyFont="1" applyFill="1" applyBorder="1" applyAlignment="1" applyProtection="1">
      <alignment vertical="center"/>
    </xf>
    <xf numFmtId="0" fontId="17" fillId="0" borderId="59" xfId="0" applyFont="1" applyFill="1" applyBorder="1" applyAlignment="1" applyProtection="1">
      <alignment vertical="center" wrapText="1"/>
      <protection locked="0"/>
    </xf>
    <xf numFmtId="0" fontId="17" fillId="0" borderId="124" xfId="0" applyFont="1" applyFill="1" applyBorder="1" applyAlignment="1" applyProtection="1">
      <alignment vertical="center" wrapText="1"/>
      <protection locked="0"/>
    </xf>
    <xf numFmtId="0" fontId="23" fillId="4" borderId="158" xfId="0" applyFont="1" applyFill="1" applyBorder="1" applyAlignment="1">
      <alignment vertical="center" wrapText="1"/>
    </xf>
    <xf numFmtId="3" fontId="16" fillId="0" borderId="78" xfId="0" applyNumberFormat="1" applyFont="1" applyFill="1" applyBorder="1" applyAlignment="1" applyProtection="1">
      <alignment horizontal="center" vertical="center"/>
      <protection locked="0"/>
    </xf>
    <xf numFmtId="3" fontId="23" fillId="4" borderId="128" xfId="0" applyNumberFormat="1" applyFont="1" applyFill="1" applyBorder="1" applyAlignment="1" applyProtection="1">
      <alignment vertical="center"/>
    </xf>
    <xf numFmtId="0" fontId="53" fillId="0" borderId="0" xfId="4" applyFont="1" applyFill="1" applyBorder="1" applyAlignment="1" applyProtection="1">
      <alignment vertical="center"/>
    </xf>
    <xf numFmtId="0" fontId="54" fillId="4" borderId="0" xfId="1" applyFont="1" applyFill="1" applyAlignment="1" applyProtection="1">
      <alignment horizontal="center" vertical="center"/>
    </xf>
    <xf numFmtId="0" fontId="1" fillId="0" borderId="0" xfId="0" applyFont="1" applyAlignment="1">
      <alignment horizontal="left" vertical="center" wrapText="1"/>
    </xf>
    <xf numFmtId="4" fontId="16" fillId="4" borderId="23" xfId="1" applyNumberFormat="1" applyFont="1" applyFill="1" applyBorder="1" applyAlignment="1" applyProtection="1">
      <alignment horizontal="center" vertical="center"/>
    </xf>
    <xf numFmtId="0" fontId="32" fillId="4" borderId="87" xfId="0" applyFont="1" applyFill="1" applyBorder="1" applyAlignment="1" applyProtection="1">
      <alignment horizontal="center"/>
    </xf>
    <xf numFmtId="0" fontId="23" fillId="4" borderId="121" xfId="0" applyFont="1" applyFill="1" applyBorder="1" applyAlignment="1" applyProtection="1">
      <alignment horizontal="center"/>
    </xf>
    <xf numFmtId="0" fontId="32" fillId="4" borderId="83" xfId="0" applyFont="1" applyFill="1" applyBorder="1" applyAlignment="1" applyProtection="1">
      <alignment horizontal="center"/>
    </xf>
    <xf numFmtId="3" fontId="33" fillId="4" borderId="84" xfId="0" applyNumberFormat="1" applyFont="1" applyFill="1" applyBorder="1" applyAlignment="1" applyProtection="1">
      <alignment horizontal="center"/>
    </xf>
    <xf numFmtId="0" fontId="23" fillId="6" borderId="95" xfId="4" applyFont="1" applyFill="1" applyBorder="1" applyAlignment="1" applyProtection="1">
      <alignment horizontal="center" vertical="center"/>
      <protection locked="0"/>
    </xf>
    <xf numFmtId="0" fontId="1" fillId="0" borderId="0" xfId="0" applyFont="1"/>
    <xf numFmtId="0" fontId="1" fillId="0" borderId="0" xfId="0" applyFont="1" applyAlignment="1">
      <alignment horizontal="left" vertical="center" wrapText="1"/>
    </xf>
    <xf numFmtId="0" fontId="37" fillId="7" borderId="0" xfId="0" applyFont="1" applyFill="1" applyAlignment="1">
      <alignment horizontal="center"/>
    </xf>
    <xf numFmtId="0" fontId="35" fillId="0" borderId="0" xfId="0" applyFont="1" applyAlignment="1">
      <alignment horizontal="center"/>
    </xf>
    <xf numFmtId="0" fontId="34" fillId="0" borderId="0" xfId="0" applyFont="1" applyAlignment="1">
      <alignment horizontal="center"/>
    </xf>
    <xf numFmtId="0" fontId="9" fillId="0" borderId="119" xfId="0" applyFont="1" applyBorder="1" applyAlignment="1">
      <alignment horizontal="left" vertical="center"/>
    </xf>
    <xf numFmtId="0" fontId="9" fillId="0" borderId="63" xfId="0" applyFont="1" applyBorder="1" applyAlignment="1">
      <alignment horizontal="left" vertical="center"/>
    </xf>
    <xf numFmtId="0" fontId="9" fillId="0" borderId="69" xfId="0" applyFont="1" applyBorder="1" applyAlignment="1">
      <alignment horizontal="left" vertical="center"/>
    </xf>
    <xf numFmtId="0" fontId="9" fillId="0" borderId="0" xfId="0" applyFont="1" applyBorder="1" applyAlignment="1">
      <alignment horizontal="left" vertical="center"/>
    </xf>
    <xf numFmtId="0" fontId="9" fillId="0" borderId="119" xfId="0" applyFont="1" applyBorder="1" applyAlignment="1">
      <alignment horizontal="left" vertical="center" wrapText="1"/>
    </xf>
    <xf numFmtId="0" fontId="9" fillId="0" borderId="63" xfId="0" applyFont="1" applyBorder="1" applyAlignment="1">
      <alignment horizontal="left" vertical="center" wrapText="1"/>
    </xf>
    <xf numFmtId="0" fontId="9" fillId="0" borderId="91" xfId="0" applyFont="1" applyBorder="1" applyAlignment="1">
      <alignment horizontal="left" vertical="center" wrapText="1"/>
    </xf>
    <xf numFmtId="0" fontId="9" fillId="0" borderId="69" xfId="0" applyFont="1" applyBorder="1" applyAlignment="1">
      <alignment horizontal="left" vertical="center" wrapText="1"/>
    </xf>
    <xf numFmtId="0" fontId="9" fillId="0" borderId="0" xfId="0" applyFont="1" applyBorder="1" applyAlignment="1">
      <alignment horizontal="left" vertical="center" wrapText="1"/>
    </xf>
    <xf numFmtId="0" fontId="9" fillId="0" borderId="80" xfId="0" applyFont="1" applyBorder="1" applyAlignment="1">
      <alignment horizontal="left" vertical="center" wrapText="1"/>
    </xf>
    <xf numFmtId="0" fontId="2" fillId="0" borderId="119" xfId="0" applyFont="1" applyBorder="1" applyAlignment="1">
      <alignment horizontal="left" vertical="center" wrapText="1"/>
    </xf>
    <xf numFmtId="0" fontId="9" fillId="0" borderId="120" xfId="0" applyFont="1" applyBorder="1" applyAlignment="1">
      <alignment horizontal="left" vertical="center" wrapText="1"/>
    </xf>
    <xf numFmtId="0" fontId="9" fillId="0" borderId="61" xfId="0" applyFont="1" applyBorder="1" applyAlignment="1">
      <alignment horizontal="left" vertical="center" wrapText="1"/>
    </xf>
    <xf numFmtId="0" fontId="9" fillId="0" borderId="92" xfId="0" applyFont="1" applyBorder="1" applyAlignment="1">
      <alignment horizontal="left" vertical="center" wrapText="1"/>
    </xf>
    <xf numFmtId="0" fontId="8" fillId="0" borderId="63" xfId="0" applyFont="1" applyBorder="1" applyAlignment="1">
      <alignment horizontal="left" vertical="center" wrapText="1"/>
    </xf>
    <xf numFmtId="0" fontId="8" fillId="0" borderId="91" xfId="0" applyFont="1" applyBorder="1" applyAlignment="1">
      <alignment horizontal="left" vertical="center" wrapText="1"/>
    </xf>
    <xf numFmtId="0" fontId="8" fillId="0" borderId="120" xfId="0" applyFont="1" applyBorder="1" applyAlignment="1">
      <alignment horizontal="left" vertical="center" wrapText="1"/>
    </xf>
    <xf numFmtId="0" fontId="8" fillId="0" borderId="61" xfId="0" applyFont="1" applyBorder="1" applyAlignment="1">
      <alignment horizontal="left" vertical="center" wrapText="1"/>
    </xf>
    <xf numFmtId="0" fontId="8" fillId="0" borderId="92" xfId="0" applyFont="1" applyBorder="1" applyAlignment="1">
      <alignment horizontal="left" vertical="center" wrapText="1"/>
    </xf>
    <xf numFmtId="0" fontId="9" fillId="0" borderId="91" xfId="0" applyFont="1" applyBorder="1" applyAlignment="1">
      <alignment horizontal="left" vertical="center"/>
    </xf>
    <xf numFmtId="0" fontId="9" fillId="0" borderId="80" xfId="0" applyFont="1" applyBorder="1" applyAlignment="1">
      <alignment horizontal="left" vertical="center"/>
    </xf>
    <xf numFmtId="0" fontId="2" fillId="0" borderId="119" xfId="0" applyFont="1" applyBorder="1" applyAlignment="1">
      <alignment horizontal="left" vertical="center"/>
    </xf>
    <xf numFmtId="0" fontId="9" fillId="0" borderId="120" xfId="0" applyFont="1" applyBorder="1" applyAlignment="1">
      <alignment horizontal="left" vertical="center"/>
    </xf>
    <xf numFmtId="0" fontId="9" fillId="0" borderId="61" xfId="0" applyFont="1" applyBorder="1" applyAlignment="1">
      <alignment horizontal="left" vertical="center"/>
    </xf>
    <xf numFmtId="0" fontId="4" fillId="0" borderId="119" xfId="0" applyFont="1" applyBorder="1" applyAlignment="1">
      <alignment horizontal="left" vertical="center" wrapText="1"/>
    </xf>
    <xf numFmtId="0" fontId="9" fillId="0" borderId="92" xfId="0" applyFont="1" applyBorder="1" applyAlignment="1">
      <alignment horizontal="left" vertical="center"/>
    </xf>
    <xf numFmtId="0" fontId="4" fillId="0" borderId="119" xfId="0" applyFont="1" applyBorder="1" applyAlignment="1">
      <alignment horizontal="left" vertical="top" wrapText="1"/>
    </xf>
    <xf numFmtId="0" fontId="9" fillId="0" borderId="63" xfId="0" applyFont="1" applyBorder="1" applyAlignment="1">
      <alignment horizontal="left" vertical="top" wrapText="1"/>
    </xf>
    <xf numFmtId="0" fontId="9" fillId="0" borderId="91" xfId="0" applyFont="1" applyBorder="1" applyAlignment="1">
      <alignment horizontal="left" vertical="top" wrapText="1"/>
    </xf>
    <xf numFmtId="0" fontId="9" fillId="0" borderId="120" xfId="0" applyFont="1" applyBorder="1" applyAlignment="1">
      <alignment horizontal="left" vertical="top" wrapText="1"/>
    </xf>
    <xf numFmtId="0" fontId="9" fillId="0" borderId="61" xfId="0" applyFont="1" applyBorder="1" applyAlignment="1">
      <alignment horizontal="left" vertical="top" wrapText="1"/>
    </xf>
    <xf numFmtId="0" fontId="9" fillId="0" borderId="92" xfId="0" applyFont="1" applyBorder="1" applyAlignment="1">
      <alignment horizontal="left" vertical="top" wrapText="1"/>
    </xf>
    <xf numFmtId="0" fontId="2" fillId="0" borderId="63" xfId="0" applyFont="1" applyBorder="1" applyAlignment="1">
      <alignment horizontal="left" vertical="center" wrapText="1"/>
    </xf>
    <xf numFmtId="0" fontId="2" fillId="0" borderId="91" xfId="0" applyFont="1" applyBorder="1" applyAlignment="1">
      <alignment horizontal="left" vertical="center" wrapText="1"/>
    </xf>
    <xf numFmtId="0" fontId="2" fillId="0" borderId="69" xfId="0" applyFont="1" applyBorder="1" applyAlignment="1">
      <alignment horizontal="left" vertical="center" wrapText="1"/>
    </xf>
    <xf numFmtId="0" fontId="2" fillId="0" borderId="0" xfId="0" applyFont="1" applyBorder="1" applyAlignment="1">
      <alignment horizontal="left" vertical="center" wrapText="1"/>
    </xf>
    <xf numFmtId="0" fontId="2" fillId="0" borderId="80" xfId="0" applyFont="1" applyBorder="1" applyAlignment="1">
      <alignment horizontal="left" vertical="center" wrapText="1"/>
    </xf>
    <xf numFmtId="0" fontId="2" fillId="0" borderId="120" xfId="0" applyFont="1" applyBorder="1" applyAlignment="1">
      <alignment horizontal="left" vertical="center" wrapText="1"/>
    </xf>
    <xf numFmtId="0" fontId="2" fillId="0" borderId="61" xfId="0" applyFont="1" applyBorder="1" applyAlignment="1">
      <alignment horizontal="left" vertical="center" wrapText="1"/>
    </xf>
    <xf numFmtId="0" fontId="2" fillId="0" borderId="92" xfId="0" applyFont="1" applyBorder="1" applyAlignment="1">
      <alignment horizontal="left" vertical="center" wrapText="1"/>
    </xf>
    <xf numFmtId="0" fontId="4" fillId="0" borderId="63" xfId="0" applyFont="1" applyBorder="1" applyAlignment="1">
      <alignment horizontal="left" vertical="center" wrapText="1"/>
    </xf>
    <xf numFmtId="0" fontId="4" fillId="0" borderId="91" xfId="0" applyFont="1" applyBorder="1" applyAlignment="1">
      <alignment horizontal="left" vertical="center" wrapText="1"/>
    </xf>
    <xf numFmtId="0" fontId="4" fillId="0" borderId="69" xfId="0" applyFont="1" applyBorder="1" applyAlignment="1">
      <alignment horizontal="left" vertical="center" wrapText="1"/>
    </xf>
    <xf numFmtId="0" fontId="4" fillId="0" borderId="0" xfId="0" applyFont="1" applyBorder="1" applyAlignment="1">
      <alignment horizontal="left" vertical="center" wrapText="1"/>
    </xf>
    <xf numFmtId="0" fontId="4" fillId="0" borderId="80" xfId="0" applyFont="1" applyBorder="1" applyAlignment="1">
      <alignment horizontal="left" vertical="center" wrapText="1"/>
    </xf>
    <xf numFmtId="0" fontId="4" fillId="0" borderId="120" xfId="0" applyFont="1" applyBorder="1" applyAlignment="1">
      <alignment horizontal="left" vertical="center" wrapText="1"/>
    </xf>
    <xf numFmtId="0" fontId="4" fillId="0" borderId="61" xfId="0" applyFont="1" applyBorder="1" applyAlignment="1">
      <alignment horizontal="left" vertical="center" wrapText="1"/>
    </xf>
    <xf numFmtId="0" fontId="4" fillId="0" borderId="92" xfId="0" applyFont="1" applyBorder="1" applyAlignment="1">
      <alignment horizontal="left" vertical="center" wrapText="1"/>
    </xf>
    <xf numFmtId="0" fontId="6" fillId="0" borderId="0" xfId="0" applyFont="1" applyAlignment="1">
      <alignment horizontal="left" vertical="center" wrapText="1"/>
    </xf>
    <xf numFmtId="0" fontId="9" fillId="0" borderId="0" xfId="0" applyFont="1" applyAlignment="1">
      <alignment horizontal="left" vertical="center" wrapText="1"/>
    </xf>
    <xf numFmtId="0" fontId="36" fillId="0" borderId="0" xfId="9" applyAlignment="1">
      <alignment horizontal="left" vertical="center" wrapText="1"/>
    </xf>
    <xf numFmtId="0" fontId="5" fillId="0" borderId="0" xfId="0" applyFont="1" applyAlignment="1">
      <alignment horizontal="left" vertical="center"/>
    </xf>
    <xf numFmtId="0" fontId="9" fillId="0" borderId="0" xfId="0" applyFont="1" applyAlignment="1">
      <alignment horizontal="left" vertical="center"/>
    </xf>
    <xf numFmtId="0" fontId="7" fillId="0" borderId="0" xfId="0" applyFont="1" applyAlignment="1">
      <alignment horizontal="left" vertical="center" wrapText="1"/>
    </xf>
    <xf numFmtId="0" fontId="36" fillId="0" borderId="0" xfId="9" applyAlignment="1">
      <alignment horizontal="left" vertical="center"/>
    </xf>
    <xf numFmtId="0" fontId="34" fillId="0" borderId="0" xfId="0" applyFont="1" applyAlignment="1">
      <alignment horizontal="left" vertical="center"/>
    </xf>
    <xf numFmtId="0" fontId="24" fillId="0" borderId="0" xfId="0" applyFont="1" applyBorder="1" applyAlignment="1">
      <alignment horizontal="center" vertical="center"/>
    </xf>
    <xf numFmtId="14" fontId="16" fillId="2" borderId="20" xfId="1" applyNumberFormat="1" applyFont="1" applyFill="1" applyBorder="1" applyAlignment="1" applyProtection="1">
      <alignment horizontal="center" vertical="center"/>
      <protection locked="0"/>
    </xf>
    <xf numFmtId="14" fontId="16" fillId="2" borderId="4" xfId="0" applyNumberFormat="1" applyFont="1" applyFill="1" applyBorder="1" applyAlignment="1" applyProtection="1">
      <alignment horizontal="center" vertical="center"/>
      <protection locked="0"/>
    </xf>
    <xf numFmtId="14" fontId="16" fillId="2" borderId="29" xfId="0" applyNumberFormat="1" applyFont="1" applyFill="1" applyBorder="1" applyAlignment="1" applyProtection="1">
      <alignment horizontal="center" vertical="center"/>
      <protection locked="0"/>
    </xf>
    <xf numFmtId="0" fontId="16" fillId="2" borderId="20" xfId="1" applyFont="1" applyFill="1" applyBorder="1" applyAlignment="1" applyProtection="1">
      <alignment vertical="center"/>
      <protection locked="0"/>
    </xf>
    <xf numFmtId="0" fontId="16" fillId="2" borderId="4" xfId="1" applyFont="1" applyFill="1" applyBorder="1" applyAlignment="1" applyProtection="1">
      <alignment vertical="center"/>
      <protection locked="0"/>
    </xf>
    <xf numFmtId="0" fontId="16" fillId="2" borderId="5" xfId="1" applyFont="1" applyFill="1" applyBorder="1" applyAlignment="1" applyProtection="1">
      <alignment vertical="center"/>
      <protection locked="0"/>
    </xf>
    <xf numFmtId="0" fontId="23" fillId="0" borderId="24" xfId="1" quotePrefix="1" applyFont="1" applyBorder="1" applyAlignment="1" applyProtection="1">
      <alignment horizontal="left" vertical="center"/>
    </xf>
    <xf numFmtId="0" fontId="22" fillId="5" borderId="8" xfId="1" quotePrefix="1" applyFont="1" applyFill="1" applyBorder="1" applyAlignment="1" applyProtection="1">
      <alignment horizontal="center" vertical="center"/>
    </xf>
    <xf numFmtId="0" fontId="22" fillId="5" borderId="9" xfId="1" quotePrefix="1" applyFont="1" applyFill="1" applyBorder="1" applyAlignment="1" applyProtection="1">
      <alignment horizontal="center" vertical="center"/>
    </xf>
    <xf numFmtId="0" fontId="22" fillId="5" borderId="10" xfId="1" quotePrefix="1" applyFont="1" applyFill="1" applyBorder="1" applyAlignment="1" applyProtection="1">
      <alignment horizontal="center" vertical="center"/>
    </xf>
    <xf numFmtId="0" fontId="22" fillId="3" borderId="25" xfId="1" applyFont="1" applyFill="1" applyBorder="1" applyAlignment="1" applyProtection="1">
      <alignment horizontal="center" vertical="center"/>
    </xf>
    <xf numFmtId="0" fontId="22" fillId="3" borderId="26" xfId="1" applyFont="1" applyFill="1" applyBorder="1" applyAlignment="1" applyProtection="1">
      <alignment horizontal="center" vertical="center"/>
    </xf>
    <xf numFmtId="0" fontId="22" fillId="3" borderId="27" xfId="1" applyFont="1" applyFill="1" applyBorder="1" applyAlignment="1" applyProtection="1">
      <alignment horizontal="center" vertical="center"/>
    </xf>
    <xf numFmtId="0" fontId="22" fillId="3" borderId="28" xfId="1" applyFont="1" applyFill="1" applyBorder="1" applyAlignment="1" applyProtection="1">
      <alignment horizontal="center" vertical="center"/>
    </xf>
    <xf numFmtId="0" fontId="22" fillId="3" borderId="3" xfId="1" applyFont="1" applyFill="1" applyBorder="1" applyAlignment="1" applyProtection="1">
      <alignment horizontal="center" vertical="center"/>
    </xf>
    <xf numFmtId="0" fontId="22" fillId="3" borderId="21" xfId="1" applyFont="1" applyFill="1" applyBorder="1" applyAlignment="1" applyProtection="1">
      <alignment horizontal="center" vertical="center"/>
    </xf>
    <xf numFmtId="0" fontId="16" fillId="2" borderId="4" xfId="0" applyFont="1" applyFill="1" applyBorder="1" applyAlignment="1" applyProtection="1">
      <alignment vertical="center"/>
      <protection locked="0"/>
    </xf>
    <xf numFmtId="0" fontId="16" fillId="2" borderId="5" xfId="0" applyFont="1" applyFill="1" applyBorder="1" applyAlignment="1" applyProtection="1">
      <alignment vertical="center"/>
      <protection locked="0"/>
    </xf>
    <xf numFmtId="0" fontId="23" fillId="2" borderId="73" xfId="1" applyFont="1" applyFill="1" applyBorder="1" applyAlignment="1" applyProtection="1">
      <alignment horizontal="center" vertical="center"/>
      <protection locked="0"/>
    </xf>
    <xf numFmtId="0" fontId="23" fillId="2" borderId="74" xfId="1" applyFont="1" applyFill="1" applyBorder="1" applyAlignment="1" applyProtection="1">
      <alignment horizontal="center" vertical="center"/>
      <protection locked="0"/>
    </xf>
    <xf numFmtId="0" fontId="23" fillId="2" borderId="75" xfId="1" applyFont="1" applyFill="1" applyBorder="1" applyAlignment="1" applyProtection="1">
      <alignment horizontal="center" vertical="center"/>
      <protection locked="0"/>
    </xf>
    <xf numFmtId="0" fontId="16" fillId="2" borderId="20"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16" fillId="2" borderId="5" xfId="1" applyFont="1" applyFill="1" applyBorder="1" applyAlignment="1" applyProtection="1">
      <alignment horizontal="center" vertical="center"/>
      <protection locked="0"/>
    </xf>
    <xf numFmtId="14" fontId="23" fillId="2" borderId="20" xfId="1" applyNumberFormat="1" applyFont="1" applyFill="1" applyBorder="1" applyAlignment="1" applyProtection="1">
      <alignment horizontal="center" vertical="center"/>
      <protection locked="0"/>
    </xf>
    <xf numFmtId="14" fontId="23" fillId="2" borderId="4" xfId="0" applyNumberFormat="1" applyFont="1" applyFill="1" applyBorder="1" applyAlignment="1" applyProtection="1">
      <alignment horizontal="center" vertical="center"/>
      <protection locked="0"/>
    </xf>
    <xf numFmtId="14" fontId="23" fillId="2" borderId="29" xfId="0" applyNumberFormat="1" applyFont="1" applyFill="1" applyBorder="1" applyAlignment="1" applyProtection="1">
      <alignment horizontal="center" vertical="center"/>
      <protection locked="0"/>
    </xf>
    <xf numFmtId="0" fontId="23" fillId="4" borderId="0" xfId="4" applyFont="1" applyFill="1" applyBorder="1" applyAlignment="1" applyProtection="1">
      <alignment horizontal="right" vertical="center"/>
    </xf>
    <xf numFmtId="0" fontId="23" fillId="4" borderId="56" xfId="4" applyFont="1" applyFill="1" applyBorder="1" applyAlignment="1" applyProtection="1">
      <alignment horizontal="center" vertical="center" wrapText="1"/>
    </xf>
    <xf numFmtId="0" fontId="23" fillId="4" borderId="46" xfId="4" applyFont="1" applyFill="1" applyBorder="1" applyAlignment="1" applyProtection="1">
      <alignment horizontal="center" vertical="center" wrapText="1"/>
    </xf>
    <xf numFmtId="0" fontId="23" fillId="4" borderId="41" xfId="4" applyFont="1" applyFill="1" applyBorder="1" applyAlignment="1" applyProtection="1">
      <alignment horizontal="center" vertical="center" wrapText="1"/>
    </xf>
    <xf numFmtId="0" fontId="23" fillId="4" borderId="39" xfId="4" applyFont="1" applyFill="1" applyBorder="1" applyAlignment="1" applyProtection="1">
      <alignment horizontal="center" vertical="center" wrapText="1"/>
    </xf>
    <xf numFmtId="0" fontId="22" fillId="5" borderId="25" xfId="4" applyFont="1" applyFill="1" applyBorder="1" applyAlignment="1" applyProtection="1">
      <alignment horizontal="center" vertical="center"/>
    </xf>
    <xf numFmtId="0" fontId="22" fillId="5" borderId="26" xfId="4" applyFont="1" applyFill="1" applyBorder="1" applyAlignment="1" applyProtection="1">
      <alignment horizontal="center" vertical="center"/>
    </xf>
    <xf numFmtId="0" fontId="22" fillId="5" borderId="27" xfId="4" applyFont="1" applyFill="1" applyBorder="1" applyAlignment="1" applyProtection="1">
      <alignment horizontal="center" vertical="center"/>
    </xf>
    <xf numFmtId="0" fontId="16" fillId="4" borderId="100" xfId="3" applyFont="1" applyFill="1" applyBorder="1" applyAlignment="1" applyProtection="1">
      <alignment horizontal="center" vertical="center"/>
    </xf>
    <xf numFmtId="0" fontId="16" fillId="4" borderId="101" xfId="3" applyFont="1" applyFill="1" applyBorder="1" applyAlignment="1" applyProtection="1">
      <alignment horizontal="center" vertical="center"/>
    </xf>
    <xf numFmtId="0" fontId="23" fillId="4" borderId="54" xfId="4" applyFont="1" applyFill="1" applyBorder="1" applyAlignment="1" applyProtection="1">
      <alignment horizontal="center" vertical="center" wrapText="1"/>
    </xf>
    <xf numFmtId="0" fontId="23" fillId="4" borderId="30" xfId="4" applyFont="1" applyFill="1" applyBorder="1" applyAlignment="1" applyProtection="1">
      <alignment horizontal="center" vertical="center" wrapText="1"/>
    </xf>
    <xf numFmtId="0" fontId="23" fillId="4" borderId="28" xfId="4" applyFont="1" applyFill="1" applyBorder="1" applyAlignment="1" applyProtection="1">
      <alignment horizontal="center" vertical="center" wrapText="1"/>
    </xf>
    <xf numFmtId="0" fontId="23" fillId="4" borderId="41" xfId="4" applyFont="1" applyFill="1" applyBorder="1" applyAlignment="1" applyProtection="1">
      <alignment horizontal="center" vertical="center"/>
    </xf>
    <xf numFmtId="0" fontId="23" fillId="4" borderId="39" xfId="4" applyFont="1" applyFill="1" applyBorder="1" applyAlignment="1" applyProtection="1">
      <alignment horizontal="center" vertical="center"/>
    </xf>
    <xf numFmtId="0" fontId="16" fillId="4" borderId="41" xfId="4" applyFont="1" applyFill="1" applyBorder="1" applyAlignment="1" applyProtection="1">
      <alignment horizontal="center" vertical="center" wrapText="1"/>
    </xf>
    <xf numFmtId="0" fontId="16" fillId="4" borderId="39" xfId="4" applyFont="1" applyFill="1" applyBorder="1" applyAlignment="1" applyProtection="1">
      <alignment horizontal="center" vertical="center" wrapText="1"/>
    </xf>
    <xf numFmtId="0" fontId="22" fillId="5" borderId="25" xfId="5" applyFont="1" applyFill="1" applyBorder="1" applyAlignment="1" applyProtection="1">
      <alignment horizontal="center" vertical="center"/>
    </xf>
    <xf numFmtId="0" fontId="22" fillId="5" borderId="26" xfId="5" applyFont="1" applyFill="1" applyBorder="1" applyAlignment="1" applyProtection="1">
      <alignment horizontal="center" vertical="center"/>
    </xf>
    <xf numFmtId="0" fontId="22" fillId="5" borderId="27" xfId="5" applyFont="1" applyFill="1" applyBorder="1" applyAlignment="1" applyProtection="1">
      <alignment horizontal="center" vertical="center"/>
    </xf>
    <xf numFmtId="0" fontId="22" fillId="3" borderId="131" xfId="0" applyFont="1" applyFill="1" applyBorder="1" applyAlignment="1" applyProtection="1">
      <alignment horizontal="center"/>
    </xf>
    <xf numFmtId="0" fontId="22" fillId="3" borderId="102" xfId="0" applyFont="1" applyFill="1" applyBorder="1" applyAlignment="1" applyProtection="1">
      <alignment horizontal="center"/>
    </xf>
    <xf numFmtId="0" fontId="22" fillId="3" borderId="132" xfId="0" applyFont="1" applyFill="1" applyBorder="1" applyAlignment="1" applyProtection="1">
      <alignment horizontal="center"/>
    </xf>
    <xf numFmtId="0" fontId="22" fillId="3" borderId="103" xfId="0" applyFont="1" applyFill="1" applyBorder="1" applyAlignment="1" applyProtection="1">
      <alignment horizontal="center"/>
    </xf>
    <xf numFmtId="2" fontId="16" fillId="4" borderId="47" xfId="0" applyNumberFormat="1" applyFont="1" applyFill="1" applyBorder="1" applyAlignment="1">
      <alignment horizontal="center"/>
    </xf>
    <xf numFmtId="2" fontId="16" fillId="4" borderId="129" xfId="0" applyNumberFormat="1" applyFont="1" applyFill="1" applyBorder="1" applyAlignment="1">
      <alignment horizontal="center"/>
    </xf>
    <xf numFmtId="0" fontId="16" fillId="4" borderId="20" xfId="3" applyFont="1" applyFill="1" applyBorder="1" applyAlignment="1" applyProtection="1">
      <alignment horizontal="center" vertical="center"/>
    </xf>
    <xf numFmtId="0" fontId="16" fillId="4" borderId="29" xfId="3" applyFont="1" applyFill="1" applyBorder="1" applyAlignment="1" applyProtection="1">
      <alignment horizontal="center" vertical="center"/>
    </xf>
    <xf numFmtId="0" fontId="22" fillId="3" borderId="131" xfId="0" applyFont="1" applyFill="1" applyBorder="1" applyAlignment="1" applyProtection="1">
      <alignment horizontal="center" vertical="center"/>
    </xf>
    <xf numFmtId="0" fontId="22" fillId="3" borderId="102" xfId="0" applyFont="1" applyFill="1" applyBorder="1" applyAlignment="1" applyProtection="1">
      <alignment horizontal="center" vertical="center"/>
    </xf>
    <xf numFmtId="0" fontId="22" fillId="3" borderId="132" xfId="0" applyFont="1" applyFill="1" applyBorder="1" applyAlignment="1" applyProtection="1">
      <alignment horizontal="center" vertical="center"/>
    </xf>
    <xf numFmtId="0" fontId="23" fillId="4" borderId="142" xfId="0" applyFont="1" applyFill="1" applyBorder="1" applyAlignment="1" applyProtection="1">
      <alignment horizontal="right"/>
    </xf>
    <xf numFmtId="0" fontId="23" fillId="4" borderId="143" xfId="0" applyFont="1" applyFill="1" applyBorder="1" applyAlignment="1" applyProtection="1">
      <alignment horizontal="right"/>
    </xf>
    <xf numFmtId="0" fontId="23" fillId="4" borderId="144" xfId="0" applyFont="1" applyFill="1" applyBorder="1" applyAlignment="1" applyProtection="1">
      <alignment horizontal="right"/>
    </xf>
    <xf numFmtId="0" fontId="16" fillId="0" borderId="70" xfId="0" applyFont="1" applyFill="1" applyBorder="1" applyAlignment="1" applyProtection="1">
      <alignment horizontal="left"/>
      <protection locked="0"/>
    </xf>
    <xf numFmtId="0" fontId="16" fillId="0" borderId="87" xfId="0" applyFont="1" applyFill="1" applyBorder="1" applyAlignment="1" applyProtection="1">
      <alignment horizontal="left"/>
      <protection locked="0"/>
    </xf>
    <xf numFmtId="0" fontId="16" fillId="0" borderId="109" xfId="0" applyFont="1" applyFill="1" applyBorder="1" applyAlignment="1" applyProtection="1">
      <alignment horizontal="left"/>
      <protection locked="0"/>
    </xf>
    <xf numFmtId="0" fontId="13" fillId="2" borderId="69" xfId="4" applyFont="1" applyFill="1" applyBorder="1" applyAlignment="1" applyProtection="1">
      <alignment horizontal="center" vertical="center"/>
    </xf>
    <xf numFmtId="0" fontId="13" fillId="2" borderId="0" xfId="4" applyFont="1" applyFill="1" applyBorder="1" applyAlignment="1" applyProtection="1">
      <alignment horizontal="center" vertical="center"/>
    </xf>
    <xf numFmtId="0" fontId="13" fillId="2" borderId="7" xfId="4" applyFont="1" applyFill="1" applyBorder="1" applyAlignment="1" applyProtection="1">
      <alignment horizontal="center" vertical="center"/>
    </xf>
    <xf numFmtId="0" fontId="23" fillId="6" borderId="120" xfId="4" applyFont="1" applyFill="1" applyBorder="1" applyAlignment="1" applyProtection="1">
      <alignment horizontal="center" vertical="center"/>
    </xf>
    <xf numFmtId="0" fontId="23" fillId="6" borderId="61" xfId="4" applyFont="1" applyFill="1" applyBorder="1" applyAlignment="1" applyProtection="1">
      <alignment horizontal="center" vertical="center"/>
    </xf>
    <xf numFmtId="0" fontId="23" fillId="6" borderId="145" xfId="4" applyFont="1" applyFill="1" applyBorder="1" applyAlignment="1" applyProtection="1">
      <alignment horizontal="center" vertical="center"/>
    </xf>
    <xf numFmtId="0" fontId="44" fillId="6" borderId="69" xfId="4" applyFont="1" applyFill="1" applyBorder="1" applyAlignment="1" applyProtection="1">
      <alignment horizontal="center" vertical="center" wrapText="1"/>
    </xf>
    <xf numFmtId="0" fontId="44" fillId="6" borderId="0" xfId="4" applyFont="1" applyFill="1" applyBorder="1" applyAlignment="1" applyProtection="1">
      <alignment horizontal="center" vertical="center" wrapText="1"/>
    </xf>
    <xf numFmtId="0" fontId="44" fillId="6" borderId="80" xfId="4" applyFont="1" applyFill="1" applyBorder="1" applyAlignment="1" applyProtection="1">
      <alignment horizontal="center" vertical="center" wrapText="1"/>
    </xf>
    <xf numFmtId="0" fontId="23" fillId="0" borderId="0" xfId="4" applyFont="1" applyFill="1" applyBorder="1" applyAlignment="1" applyProtection="1">
      <alignment horizontal="center" vertical="center"/>
    </xf>
    <xf numFmtId="0" fontId="23" fillId="6" borderId="119" xfId="4" applyFont="1" applyFill="1" applyBorder="1" applyAlignment="1" applyProtection="1">
      <alignment horizontal="left" vertical="center"/>
    </xf>
    <xf numFmtId="0" fontId="23" fillId="6" borderId="63" xfId="4" applyFont="1" applyFill="1" applyBorder="1" applyAlignment="1" applyProtection="1">
      <alignment horizontal="left" vertical="center"/>
    </xf>
    <xf numFmtId="0" fontId="16" fillId="0" borderId="108" xfId="0" applyFont="1" applyFill="1" applyBorder="1" applyAlignment="1" applyProtection="1">
      <alignment horizontal="left"/>
      <protection locked="0"/>
    </xf>
    <xf numFmtId="0" fontId="16" fillId="4" borderId="4" xfId="3" applyFont="1" applyFill="1" applyBorder="1" applyAlignment="1" applyProtection="1">
      <alignment horizontal="center" vertical="center"/>
    </xf>
    <xf numFmtId="0" fontId="16" fillId="4" borderId="5" xfId="0" applyFont="1" applyFill="1" applyBorder="1" applyAlignment="1">
      <alignment horizontal="center" vertical="center"/>
    </xf>
    <xf numFmtId="0" fontId="16" fillId="4" borderId="0" xfId="3" applyFont="1" applyFill="1" applyBorder="1" applyAlignment="1" applyProtection="1">
      <alignment horizontal="center" vertical="center"/>
    </xf>
    <xf numFmtId="0" fontId="16" fillId="4" borderId="7" xfId="3" applyFont="1" applyFill="1" applyBorder="1" applyAlignment="1" applyProtection="1">
      <alignment horizontal="center" vertical="center"/>
    </xf>
    <xf numFmtId="3" fontId="43" fillId="4" borderId="41" xfId="0" applyNumberFormat="1" applyFont="1" applyFill="1" applyBorder="1" applyAlignment="1">
      <alignment horizontal="center" vertical="center" textRotation="90" wrapText="1"/>
    </xf>
    <xf numFmtId="3" fontId="43" fillId="4" borderId="42" xfId="0" applyNumberFormat="1" applyFont="1" applyFill="1" applyBorder="1" applyAlignment="1">
      <alignment horizontal="center" vertical="center" textRotation="90" wrapText="1"/>
    </xf>
    <xf numFmtId="3" fontId="23" fillId="4" borderId="41" xfId="0" applyNumberFormat="1" applyFont="1" applyFill="1" applyBorder="1" applyAlignment="1">
      <alignment horizontal="center" vertical="center" textRotation="90" wrapText="1"/>
    </xf>
    <xf numFmtId="3" fontId="23" fillId="4" borderId="42" xfId="0" applyNumberFormat="1" applyFont="1" applyFill="1" applyBorder="1" applyAlignment="1">
      <alignment horizontal="center" vertical="center" textRotation="90" wrapText="1"/>
    </xf>
    <xf numFmtId="3" fontId="23" fillId="4" borderId="56" xfId="0" applyNumberFormat="1" applyFont="1" applyFill="1" applyBorder="1" applyAlignment="1" applyProtection="1">
      <alignment horizontal="center" vertical="center" textRotation="90" wrapText="1"/>
    </xf>
    <xf numFmtId="3" fontId="23" fillId="4" borderId="50" xfId="0" applyNumberFormat="1" applyFont="1" applyFill="1" applyBorder="1" applyAlignment="1" applyProtection="1">
      <alignment horizontal="center" vertical="center" textRotation="90" wrapText="1"/>
    </xf>
    <xf numFmtId="0" fontId="24" fillId="0" borderId="61" xfId="0" applyFont="1" applyBorder="1" applyAlignment="1">
      <alignment horizontal="center" vertical="center"/>
    </xf>
    <xf numFmtId="0" fontId="22" fillId="5" borderId="62" xfId="3" quotePrefix="1" applyFont="1" applyFill="1" applyBorder="1" applyAlignment="1" applyProtection="1">
      <alignment horizontal="center" vertical="center"/>
    </xf>
    <xf numFmtId="0" fontId="22" fillId="5" borderId="63" xfId="3" quotePrefix="1" applyFont="1" applyFill="1" applyBorder="1" applyAlignment="1" applyProtection="1">
      <alignment horizontal="center" vertical="center"/>
    </xf>
    <xf numFmtId="0" fontId="22" fillId="5" borderId="64" xfId="3" quotePrefix="1" applyFont="1" applyFill="1" applyBorder="1" applyAlignment="1" applyProtection="1">
      <alignment horizontal="center" vertical="center"/>
    </xf>
    <xf numFmtId="0" fontId="17" fillId="4" borderId="77" xfId="0" applyFont="1" applyFill="1" applyBorder="1" applyAlignment="1">
      <alignment horizontal="center" vertical="center" wrapText="1"/>
    </xf>
    <xf numFmtId="0" fontId="17" fillId="4" borderId="79" xfId="0" applyFont="1" applyFill="1" applyBorder="1" applyAlignment="1">
      <alignment horizontal="center" vertical="center" wrapText="1"/>
    </xf>
    <xf numFmtId="0" fontId="17" fillId="4" borderId="78" xfId="0" applyFont="1" applyFill="1" applyBorder="1" applyAlignment="1">
      <alignment horizontal="center" vertical="center" wrapText="1"/>
    </xf>
    <xf numFmtId="0" fontId="16" fillId="4" borderId="43" xfId="0" applyFont="1" applyFill="1" applyBorder="1" applyAlignment="1" applyProtection="1">
      <alignment horizontal="center" vertical="center" wrapText="1"/>
    </xf>
    <xf numFmtId="0" fontId="16" fillId="4" borderId="39" xfId="0" applyFont="1" applyFill="1" applyBorder="1" applyAlignment="1" applyProtection="1">
      <alignment horizontal="center" vertical="center" wrapText="1"/>
    </xf>
    <xf numFmtId="0" fontId="16" fillId="4" borderId="6" xfId="0" applyFont="1" applyFill="1" applyBorder="1" applyAlignment="1" applyProtection="1">
      <alignment horizontal="center" vertical="center" wrapText="1"/>
    </xf>
    <xf numFmtId="0" fontId="16" fillId="4" borderId="7" xfId="0" applyFont="1" applyFill="1" applyBorder="1" applyAlignment="1" applyProtection="1">
      <alignment horizontal="center" vertical="center" wrapText="1"/>
    </xf>
    <xf numFmtId="0" fontId="16" fillId="4" borderId="79" xfId="0" applyFont="1" applyFill="1" applyBorder="1" applyAlignment="1" applyProtection="1">
      <alignment horizontal="center" vertical="center" wrapText="1"/>
    </xf>
    <xf numFmtId="0" fontId="45" fillId="4" borderId="0"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16" fillId="4" borderId="5" xfId="3" applyFont="1" applyFill="1" applyBorder="1" applyAlignment="1" applyProtection="1">
      <alignment horizontal="center" vertical="center"/>
    </xf>
    <xf numFmtId="0" fontId="48" fillId="4" borderId="131" xfId="0" applyFont="1" applyFill="1" applyBorder="1" applyAlignment="1" applyProtection="1">
      <alignment horizontal="center" vertical="center"/>
    </xf>
    <xf numFmtId="0" fontId="48" fillId="4" borderId="102" xfId="0" applyFont="1" applyFill="1" applyBorder="1" applyAlignment="1" applyProtection="1">
      <alignment horizontal="center" vertical="center"/>
    </xf>
    <xf numFmtId="0" fontId="48" fillId="4" borderId="132" xfId="0" applyFont="1" applyFill="1" applyBorder="1" applyAlignment="1" applyProtection="1">
      <alignment horizontal="center" vertical="center"/>
    </xf>
    <xf numFmtId="0" fontId="23" fillId="4" borderId="153" xfId="0" applyFont="1" applyFill="1" applyBorder="1" applyAlignment="1">
      <alignment horizontal="left" vertical="center"/>
    </xf>
    <xf numFmtId="0" fontId="23" fillId="4" borderId="150" xfId="0" applyFont="1" applyFill="1" applyBorder="1" applyAlignment="1">
      <alignment horizontal="left" vertical="center"/>
    </xf>
    <xf numFmtId="0" fontId="19" fillId="4" borderId="135" xfId="0" applyFont="1" applyFill="1" applyBorder="1" applyAlignment="1" applyProtection="1">
      <alignment horizontal="center" vertical="center" wrapText="1"/>
      <protection locked="0"/>
    </xf>
    <xf numFmtId="0" fontId="19" fillId="4" borderId="43" xfId="0" applyFont="1" applyFill="1" applyBorder="1" applyAlignment="1" applyProtection="1">
      <alignment horizontal="center" vertical="center" wrapText="1"/>
      <protection locked="0"/>
    </xf>
    <xf numFmtId="3" fontId="23" fillId="4" borderId="139" xfId="0" applyNumberFormat="1" applyFont="1" applyFill="1" applyBorder="1" applyAlignment="1">
      <alignment horizontal="left" vertical="center"/>
    </xf>
    <xf numFmtId="3" fontId="23" fillId="4" borderId="140" xfId="0" applyNumberFormat="1" applyFont="1" applyFill="1" applyBorder="1" applyAlignment="1">
      <alignment horizontal="left" vertical="center"/>
    </xf>
    <xf numFmtId="3" fontId="23" fillId="4" borderId="137" xfId="0" applyNumberFormat="1" applyFont="1" applyFill="1" applyBorder="1" applyAlignment="1">
      <alignment horizontal="left" vertical="center"/>
    </xf>
    <xf numFmtId="0" fontId="38" fillId="4" borderId="30" xfId="5" applyFont="1" applyFill="1" applyBorder="1" applyAlignment="1" applyProtection="1">
      <alignment horizontal="center" vertical="center" wrapText="1"/>
    </xf>
    <xf numFmtId="0" fontId="38" fillId="4" borderId="0" xfId="5" applyFont="1" applyFill="1" applyBorder="1" applyAlignment="1" applyProtection="1">
      <alignment horizontal="center" vertical="center" wrapText="1"/>
    </xf>
    <xf numFmtId="0" fontId="38" fillId="4" borderId="28" xfId="5" applyFont="1" applyFill="1" applyBorder="1" applyAlignment="1" applyProtection="1">
      <alignment horizontal="center" vertical="center" wrapText="1"/>
    </xf>
    <xf numFmtId="0" fontId="38" fillId="4" borderId="99" xfId="5" applyFont="1" applyFill="1" applyBorder="1" applyAlignment="1" applyProtection="1">
      <alignment horizontal="center" vertical="center" wrapText="1"/>
    </xf>
    <xf numFmtId="0" fontId="19" fillId="4" borderId="41" xfId="0" applyFont="1" applyFill="1" applyBorder="1" applyAlignment="1" applyProtection="1">
      <alignment horizontal="center" vertical="center" textRotation="90" wrapText="1"/>
      <protection locked="0"/>
    </xf>
    <xf numFmtId="0" fontId="19" fillId="4" borderId="42" xfId="0" applyFont="1" applyFill="1" applyBorder="1" applyAlignment="1" applyProtection="1">
      <alignment horizontal="center" vertical="center" textRotation="90" wrapText="1"/>
      <protection locked="0"/>
    </xf>
    <xf numFmtId="3" fontId="23" fillId="4" borderId="159" xfId="0" applyNumberFormat="1" applyFont="1" applyFill="1" applyBorder="1" applyAlignment="1">
      <alignment horizontal="center" vertical="center" textRotation="90" wrapText="1"/>
    </xf>
    <xf numFmtId="3" fontId="23" fillId="4" borderId="47" xfId="0" applyNumberFormat="1" applyFont="1" applyFill="1" applyBorder="1" applyAlignment="1">
      <alignment horizontal="center" vertical="center" textRotation="90" wrapText="1"/>
    </xf>
    <xf numFmtId="0" fontId="41" fillId="4" borderId="0" xfId="0" applyFont="1" applyFill="1" applyBorder="1" applyAlignment="1" applyProtection="1">
      <alignment horizontal="center" wrapText="1"/>
    </xf>
    <xf numFmtId="0" fontId="22" fillId="5" borderId="119" xfId="5" applyFont="1" applyFill="1" applyBorder="1" applyAlignment="1" applyProtection="1">
      <alignment horizontal="center" vertical="center"/>
    </xf>
    <xf numFmtId="0" fontId="22" fillId="5" borderId="63" xfId="5" applyFont="1" applyFill="1" applyBorder="1" applyAlignment="1" applyProtection="1">
      <alignment horizontal="center" vertical="center"/>
    </xf>
    <xf numFmtId="0" fontId="22" fillId="5" borderId="91" xfId="5" applyFont="1" applyFill="1" applyBorder="1" applyAlignment="1" applyProtection="1">
      <alignment horizontal="center" vertical="center"/>
    </xf>
    <xf numFmtId="0" fontId="23" fillId="4" borderId="26" xfId="0" applyFont="1" applyFill="1" applyBorder="1" applyAlignment="1" applyProtection="1">
      <alignment horizontal="right"/>
    </xf>
    <xf numFmtId="0" fontId="23" fillId="4" borderId="0" xfId="0" applyFont="1" applyFill="1" applyBorder="1" applyAlignment="1" applyProtection="1">
      <alignment horizontal="right"/>
    </xf>
    <xf numFmtId="3" fontId="19" fillId="4" borderId="0" xfId="0" applyNumberFormat="1" applyFont="1" applyFill="1" applyBorder="1" applyAlignment="1">
      <alignment horizontal="center"/>
    </xf>
    <xf numFmtId="2" fontId="23" fillId="4" borderId="0" xfId="0" applyNumberFormat="1" applyFont="1" applyFill="1" applyBorder="1" applyAlignment="1" applyProtection="1">
      <alignment horizontal="center"/>
    </xf>
    <xf numFmtId="0" fontId="23" fillId="4" borderId="0" xfId="0" applyFont="1" applyFill="1" applyBorder="1" applyAlignment="1" applyProtection="1">
      <alignment horizontal="center"/>
    </xf>
    <xf numFmtId="0" fontId="22" fillId="5" borderId="69" xfId="5" applyFont="1" applyFill="1" applyBorder="1" applyAlignment="1" applyProtection="1">
      <alignment horizontal="center" vertical="center"/>
    </xf>
    <xf numFmtId="0" fontId="22" fillId="5" borderId="0" xfId="5" applyFont="1" applyFill="1" applyBorder="1" applyAlignment="1" applyProtection="1">
      <alignment horizontal="center" vertical="center"/>
    </xf>
    <xf numFmtId="0" fontId="22" fillId="5" borderId="80" xfId="5"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42" fillId="4" borderId="30" xfId="4" applyFont="1" applyFill="1" applyBorder="1" applyAlignment="1" applyProtection="1">
      <alignment horizontal="center" vertical="center" wrapText="1"/>
    </xf>
    <xf numFmtId="0" fontId="42" fillId="4" borderId="0" xfId="4" applyFont="1" applyFill="1" applyBorder="1" applyAlignment="1" applyProtection="1">
      <alignment horizontal="center" vertical="center" wrapText="1"/>
    </xf>
    <xf numFmtId="0" fontId="42" fillId="4" borderId="12" xfId="4" applyFont="1" applyFill="1" applyBorder="1" applyAlignment="1" applyProtection="1">
      <alignment horizontal="center" vertical="center" wrapText="1"/>
    </xf>
    <xf numFmtId="0" fontId="23" fillId="6" borderId="119" xfId="4" applyFont="1" applyFill="1" applyBorder="1" applyAlignment="1" applyProtection="1">
      <alignment horizontal="center" vertical="center"/>
    </xf>
    <xf numFmtId="0" fontId="23" fillId="6" borderId="63" xfId="4" applyFont="1" applyFill="1" applyBorder="1" applyAlignment="1" applyProtection="1">
      <alignment horizontal="center" vertical="center"/>
    </xf>
    <xf numFmtId="0" fontId="23" fillId="6" borderId="91" xfId="4" applyFont="1" applyFill="1" applyBorder="1" applyAlignment="1" applyProtection="1">
      <alignment horizontal="center" vertical="center"/>
    </xf>
    <xf numFmtId="0" fontId="16" fillId="4" borderId="0" xfId="4" applyFont="1" applyFill="1" applyBorder="1" applyAlignment="1" applyProtection="1">
      <alignment horizontal="center" vertical="center"/>
    </xf>
    <xf numFmtId="0" fontId="16" fillId="4" borderId="12" xfId="4" applyFont="1" applyFill="1" applyBorder="1" applyAlignment="1" applyProtection="1">
      <alignment horizontal="center" vertical="center"/>
    </xf>
    <xf numFmtId="0" fontId="23" fillId="4" borderId="28" xfId="4" applyFont="1" applyFill="1" applyBorder="1" applyAlignment="1" applyProtection="1">
      <alignment horizontal="center" vertical="center"/>
    </xf>
    <xf numFmtId="0" fontId="23" fillId="4" borderId="76" xfId="4" applyFont="1" applyFill="1" applyBorder="1" applyAlignment="1" applyProtection="1">
      <alignment horizontal="center" vertical="center"/>
    </xf>
    <xf numFmtId="0" fontId="23" fillId="4" borderId="21" xfId="4" applyFont="1" applyFill="1" applyBorder="1" applyAlignment="1" applyProtection="1">
      <alignment horizontal="center" vertical="center"/>
    </xf>
  </cellXfs>
  <cellStyles count="14">
    <cellStyle name="Komma" xfId="10" builtinId="3"/>
    <cellStyle name="Komma 2" xfId="13" xr:uid="{00000000-0005-0000-0000-000002000000}"/>
    <cellStyle name="Link" xfId="9" builtinId="8"/>
    <cellStyle name="Normal 2" xfId="7" xr:uid="{00000000-0005-0000-0000-000004000000}"/>
    <cellStyle name="Normal 2 2" xfId="6" xr:uid="{00000000-0005-0000-0000-000005000000}"/>
    <cellStyle name="Normal 2 3" xfId="8" xr:uid="{00000000-0005-0000-0000-000006000000}"/>
    <cellStyle name="Normal 2 3 2" xfId="12" xr:uid="{00000000-0005-0000-0000-000007000000}"/>
    <cellStyle name="Normal 2 4" xfId="11" xr:uid="{00000000-0005-0000-0000-000008000000}"/>
    <cellStyle name="Normal_Cultvation Patterns" xfId="5" xr:uid="{00000000-0005-0000-0000-000009000000}"/>
    <cellStyle name="Normal_Equipement" xfId="4" xr:uid="{00000000-0005-0000-0000-00000A000000}"/>
    <cellStyle name="Normal_Labour + Credit" xfId="3" xr:uid="{00000000-0005-0000-0000-00000B000000}"/>
    <cellStyle name="Normal_Land resources" xfId="1" xr:uid="{00000000-0005-0000-0000-00000C000000}"/>
    <cellStyle name="Prozent" xfId="2" builtinId="5"/>
    <cellStyle name="Standard" xfId="0" builtinId="0"/>
  </cellStyles>
  <dxfs count="58">
    <dxf>
      <fill>
        <patternFill>
          <bgColor rgb="FF92D050"/>
        </patternFill>
      </fill>
      <border>
        <left/>
        <right/>
        <top/>
        <bottom/>
        <vertical/>
        <horizontal/>
      </border>
    </dxf>
    <dxf>
      <font>
        <color rgb="FFC00000"/>
      </font>
      <fill>
        <patternFill>
          <bgColor theme="5" tint="0.79998168889431442"/>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bgColor theme="6" tint="0.79998168889431442"/>
        </patternFill>
      </fill>
    </dxf>
    <dxf>
      <font>
        <color theme="6" tint="0.79998168889431442"/>
      </font>
    </dxf>
    <dxf>
      <fill>
        <patternFill>
          <bgColor theme="6" tint="0.79998168889431442"/>
        </patternFill>
      </fill>
    </dxf>
    <dxf>
      <font>
        <color theme="6" tint="0.79998168889431442"/>
      </font>
    </dxf>
    <dxf>
      <fill>
        <patternFill patternType="solid">
          <bgColor theme="6" tint="0.79998168889431442"/>
        </patternFill>
      </fill>
    </dxf>
    <dxf>
      <font>
        <color theme="6" tint="0.79998168889431442"/>
      </font>
    </dxf>
    <dxf>
      <fill>
        <patternFill>
          <bgColor theme="6" tint="0.79998168889431442"/>
        </patternFill>
      </fill>
    </dxf>
    <dxf>
      <font>
        <color theme="6" tint="0.79998168889431442"/>
      </font>
    </dxf>
    <dxf>
      <font>
        <color theme="6" tint="0.79998168889431442"/>
      </font>
      <fill>
        <patternFill>
          <bgColor theme="6" tint="0.79998168889431442"/>
        </patternFill>
      </fill>
    </dxf>
    <dxf>
      <fill>
        <patternFill>
          <bgColor theme="6" tint="0.79998168889431442"/>
        </patternFill>
      </fill>
    </dxf>
    <dxf>
      <font>
        <color theme="6" tint="0.79998168889431442"/>
      </font>
    </dxf>
    <dxf>
      <fill>
        <patternFill patternType="solid">
          <bgColor theme="6" tint="0.79998168889431442"/>
        </patternFill>
      </fill>
    </dxf>
    <dxf>
      <font>
        <color theme="6" tint="0.79998168889431442"/>
      </font>
    </dxf>
    <dxf>
      <fill>
        <patternFill>
          <bgColor theme="6" tint="0.79998168889431442"/>
        </patternFill>
      </fill>
    </dxf>
    <dxf>
      <font>
        <color theme="6" tint="0.79998168889431442"/>
      </font>
    </dxf>
    <dxf>
      <fill>
        <patternFill>
          <bgColor theme="6" tint="0.79998168889431442"/>
        </patternFill>
      </fill>
    </dxf>
    <dxf>
      <font>
        <color theme="6" tint="0.79998168889431442"/>
      </font>
    </dxf>
    <dxf>
      <fill>
        <patternFill patternType="solid">
          <bgColor theme="6" tint="0.79998168889431442"/>
        </patternFill>
      </fill>
    </dxf>
    <dxf>
      <font>
        <color theme="6" tint="0.79998168889431442"/>
      </font>
    </dxf>
    <dxf>
      <fill>
        <patternFill>
          <bgColor theme="6" tint="0.79998168889431442"/>
        </patternFill>
      </fill>
    </dxf>
    <dxf>
      <font>
        <color theme="6" tint="0.79998168889431442"/>
      </font>
    </dxf>
    <dxf>
      <fill>
        <patternFill>
          <bgColor theme="6" tint="0.79998168889431442"/>
        </patternFill>
      </fill>
    </dxf>
    <dxf>
      <font>
        <color theme="6" tint="0.79998168889431442"/>
      </font>
    </dxf>
    <dxf>
      <fill>
        <patternFill>
          <bgColor theme="6" tint="0.79998168889431442"/>
        </patternFill>
      </fill>
    </dxf>
    <dxf>
      <font>
        <color theme="6" tint="0.79998168889431442"/>
      </font>
    </dxf>
    <dxf>
      <fill>
        <patternFill>
          <bgColor theme="6" tint="0.79998168889431442"/>
        </patternFill>
      </fill>
    </dxf>
    <dxf>
      <font>
        <color theme="6" tint="0.79998168889431442"/>
      </font>
    </dxf>
    <dxf>
      <fill>
        <patternFill patternType="solid">
          <bgColor theme="6" tint="0.79998168889431442"/>
        </patternFill>
      </fill>
    </dxf>
    <dxf>
      <font>
        <color theme="6" tint="0.79998168889431442"/>
      </font>
    </dxf>
    <dxf>
      <fill>
        <patternFill>
          <bgColor theme="6" tint="0.79998168889431442"/>
        </patternFill>
      </fill>
    </dxf>
    <dxf>
      <font>
        <color theme="6" tint="0.79998168889431442"/>
      </font>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ont>
        <color theme="6" tint="0.79998168889431442"/>
      </font>
      <fill>
        <patternFill>
          <bgColor theme="6" tint="0.79998168889431442"/>
        </patternFill>
      </fill>
    </dxf>
    <dxf>
      <fill>
        <patternFill>
          <bgColor theme="5" tint="0.59996337778862885"/>
        </patternFill>
      </fill>
      <border>
        <left style="thin">
          <color rgb="FFC00000"/>
        </left>
        <right style="thin">
          <color rgb="FFC00000"/>
        </right>
        <top style="thin">
          <color rgb="FFC00000"/>
        </top>
        <bottom style="thin">
          <color rgb="FFC00000"/>
        </bottom>
        <vertical/>
        <horizontal/>
      </border>
    </dxf>
    <dxf>
      <fill>
        <patternFill>
          <bgColor rgb="FFFFC1C2"/>
        </patternFill>
      </fill>
      <border>
        <left style="thin">
          <color rgb="FFC00000"/>
        </left>
        <right style="thin">
          <color rgb="FFC00000"/>
        </right>
        <top style="thin">
          <color rgb="FFC00000"/>
        </top>
        <bottom style="thin">
          <color rgb="FFC00000"/>
        </bottom>
        <vertical/>
        <horizontal/>
      </border>
    </dxf>
    <dxf>
      <fill>
        <patternFill>
          <bgColor rgb="FFFFC1C2"/>
        </patternFill>
      </fill>
      <border>
        <left style="thin">
          <color rgb="FFC00000"/>
        </left>
        <right style="thin">
          <color rgb="FFC00000"/>
        </right>
        <top style="thin">
          <color rgb="FFC00000"/>
        </top>
        <bottom style="thin">
          <color rgb="FFC00000"/>
        </bottom>
        <vertical/>
        <horizontal/>
      </border>
    </dxf>
    <dxf>
      <fill>
        <patternFill>
          <bgColor rgb="FFFFC1C2"/>
        </patternFill>
      </fill>
      <border>
        <left style="thin">
          <color rgb="FFC00000"/>
        </left>
        <right style="thin">
          <color rgb="FFC00000"/>
        </right>
        <top style="thin">
          <color rgb="FFC00000"/>
        </top>
        <bottom style="thin">
          <color rgb="FFC00000"/>
        </bottom>
        <vertical/>
        <horizontal/>
      </border>
    </dxf>
    <dxf>
      <font>
        <color auto="1"/>
      </font>
      <numFmt numFmtId="167" formatCode=";;;"/>
      <border>
        <left/>
        <right/>
        <top/>
        <bottom style="thin">
          <color auto="1"/>
        </bottom>
        <vertical/>
        <horizontal/>
      </border>
    </dxf>
    <dxf>
      <font>
        <color rgb="FF9C0006"/>
      </font>
      <fill>
        <patternFill>
          <bgColor rgb="FFFFC7CE"/>
        </patternFill>
      </fill>
    </dxf>
  </dxfs>
  <tableStyles count="0" defaultTableStyle="TableStyleMedium9" defaultPivotStyle="PivotStyleLight16"/>
  <colors>
    <mruColors>
      <color rgb="FF999797"/>
      <color rgb="FF979797"/>
      <color rgb="FFB2B2B2"/>
      <color rgb="FF969696"/>
      <color rgb="FF9B9B9B"/>
      <color rgb="FFFFC1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Financing fees</c:v>
                </c:pt>
                <c:pt idx="1">
                  <c:v>Depreciation costs</c:v>
                </c:pt>
                <c:pt idx="2">
                  <c:v>Membership fees </c:v>
                </c:pt>
                <c:pt idx="3">
                  <c:v>Insurance costs</c:v>
                </c:pt>
                <c:pt idx="4">
                  <c:v>Land tax</c:v>
                </c:pt>
                <c:pt idx="5">
                  <c:v>Social fund contribution</c:v>
                </c:pt>
                <c:pt idx="6">
                  <c:v>Leasing fees for equipment</c:v>
                </c:pt>
                <c:pt idx="7">
                  <c:v>Rental costs for land</c:v>
                </c:pt>
                <c:pt idx="8">
                  <c:v>-</c:v>
                </c:pt>
                <c:pt idx="9">
                  <c:v>-</c:v>
                </c:pt>
                <c:pt idx="10">
                  <c:v>Fuel and gas costs</c:v>
                </c:pt>
                <c:pt idx="11">
                  <c:v>Water fees</c:v>
                </c:pt>
                <c:pt idx="12">
                  <c:v>Electricity fees</c:v>
                </c:pt>
                <c:pt idx="13">
                  <c:v>Transport fees </c:v>
                </c:pt>
                <c:pt idx="14">
                  <c:v>Salary costs (permanent staff)</c:v>
                </c:pt>
                <c:pt idx="15">
                  <c:v>Salary costs (temporary staff)</c:v>
                </c:pt>
                <c:pt idx="16">
                  <c:v>Seeds</c:v>
                </c:pt>
                <c:pt idx="17">
                  <c:v>Manure and fertilizer</c:v>
                </c:pt>
                <c:pt idx="18">
                  <c:v>Plant protection</c:v>
                </c:pt>
                <c:pt idx="19">
                  <c:v>Fodder</c:v>
                </c:pt>
                <c:pt idx="20">
                  <c:v>Veterinary Services</c:v>
                </c:pt>
                <c:pt idx="21">
                  <c:v>Traction and mechanisation hire</c:v>
                </c:pt>
                <c:pt idx="22">
                  <c:v>Machinery repairs and maintenance</c:v>
                </c:pt>
                <c:pt idx="23">
                  <c:v>Infrastructure repairs and maintenance</c:v>
                </c:pt>
                <c:pt idx="24">
                  <c:v>Irrigation repair and maintenance</c:v>
                </c:pt>
                <c:pt idx="25">
                  <c:v>-</c:v>
                </c:pt>
                <c:pt idx="26">
                  <c:v>-</c:v>
                </c:pt>
              </c:strCache>
            </c:strRef>
          </c:tx>
          <c:invertIfNegative val="0"/>
          <c:dPt>
            <c:idx val="9"/>
            <c:invertIfNegative val="0"/>
            <c:bubble3D val="0"/>
            <c:spPr>
              <a:solidFill>
                <a:schemeClr val="accent1"/>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DD08-4AFF-888E-627C2B3E32A4}"/>
              </c:ext>
            </c:extLst>
          </c:dPt>
          <c:dPt>
            <c:idx val="16"/>
            <c:invertIfNegative val="0"/>
            <c:bubble3D val="0"/>
            <c:spPr>
              <a:solidFill>
                <a:schemeClr val="accent2"/>
              </a:solidFill>
            </c:spPr>
            <c:extLst>
              <c:ext xmlns:c16="http://schemas.microsoft.com/office/drawing/2014/chart" uri="{C3380CC4-5D6E-409C-BE32-E72D297353CC}">
                <c16:uniqueId val="{0000000D-DD08-4AFF-888E-627C2B3E32A4}"/>
              </c:ext>
            </c:extLst>
          </c:dPt>
          <c:dPt>
            <c:idx val="17"/>
            <c:invertIfNegative val="0"/>
            <c:bubble3D val="0"/>
            <c:spPr>
              <a:solidFill>
                <a:schemeClr val="accent2"/>
              </a:solidFill>
            </c:spPr>
            <c:extLst>
              <c:ext xmlns:c16="http://schemas.microsoft.com/office/drawing/2014/chart" uri="{C3380CC4-5D6E-409C-BE32-E72D297353CC}">
                <c16:uniqueId val="{0000000E-DD08-4AFF-888E-627C2B3E32A4}"/>
              </c:ext>
            </c:extLst>
          </c:dPt>
          <c:dPt>
            <c:idx val="18"/>
            <c:invertIfNegative val="0"/>
            <c:bubble3D val="0"/>
            <c:spPr>
              <a:solidFill>
                <a:schemeClr val="accent2"/>
              </a:solidFill>
            </c:spPr>
            <c:extLst>
              <c:ext xmlns:c16="http://schemas.microsoft.com/office/drawing/2014/chart" uri="{C3380CC4-5D6E-409C-BE32-E72D297353CC}">
                <c16:uniqueId val="{0000000F-DD08-4AFF-888E-627C2B3E32A4}"/>
              </c:ext>
            </c:extLst>
          </c:dPt>
          <c:dPt>
            <c:idx val="19"/>
            <c:invertIfNegative val="0"/>
            <c:bubble3D val="0"/>
            <c:spPr>
              <a:solidFill>
                <a:schemeClr val="accent2"/>
              </a:solidFill>
            </c:spPr>
            <c:extLst>
              <c:ext xmlns:c16="http://schemas.microsoft.com/office/drawing/2014/chart" uri="{C3380CC4-5D6E-409C-BE32-E72D297353CC}">
                <c16:uniqueId val="{00000010-DD08-4AFF-888E-627C2B3E32A4}"/>
              </c:ext>
            </c:extLst>
          </c:dPt>
          <c:dPt>
            <c:idx val="20"/>
            <c:invertIfNegative val="0"/>
            <c:bubble3D val="0"/>
            <c:spPr>
              <a:solidFill>
                <a:schemeClr val="accent2"/>
              </a:solidFill>
            </c:spPr>
            <c:extLst>
              <c:ext xmlns:c16="http://schemas.microsoft.com/office/drawing/2014/chart" uri="{C3380CC4-5D6E-409C-BE32-E72D297353CC}">
                <c16:uniqueId val="{00000011-DD08-4AFF-888E-627C2B3E32A4}"/>
              </c:ext>
            </c:extLst>
          </c:dPt>
          <c:dPt>
            <c:idx val="21"/>
            <c:invertIfNegative val="0"/>
            <c:bubble3D val="0"/>
            <c:spPr>
              <a:solidFill>
                <a:schemeClr val="accent2"/>
              </a:solidFill>
            </c:spPr>
            <c:extLst>
              <c:ext xmlns:c16="http://schemas.microsoft.com/office/drawing/2014/chart" uri="{C3380CC4-5D6E-409C-BE32-E72D297353CC}">
                <c16:uniqueId val="{00000012-DD08-4AFF-888E-627C2B3E32A4}"/>
              </c:ext>
            </c:extLst>
          </c:dPt>
          <c:dPt>
            <c:idx val="22"/>
            <c:invertIfNegative val="0"/>
            <c:bubble3D val="0"/>
            <c:spPr>
              <a:solidFill>
                <a:schemeClr val="accent2"/>
              </a:solidFill>
            </c:spPr>
            <c:extLst>
              <c:ext xmlns:c16="http://schemas.microsoft.com/office/drawing/2014/chart" uri="{C3380CC4-5D6E-409C-BE32-E72D297353CC}">
                <c16:uniqueId val="{00000013-DD08-4AFF-888E-627C2B3E32A4}"/>
              </c:ext>
            </c:extLst>
          </c:dPt>
          <c:dPt>
            <c:idx val="23"/>
            <c:invertIfNegative val="0"/>
            <c:bubble3D val="0"/>
            <c:spPr>
              <a:solidFill>
                <a:schemeClr val="accent2"/>
              </a:solidFill>
            </c:spPr>
            <c:extLst>
              <c:ext xmlns:c16="http://schemas.microsoft.com/office/drawing/2014/chart" uri="{C3380CC4-5D6E-409C-BE32-E72D297353CC}">
                <c16:uniqueId val="{00000014-DD08-4AFF-888E-627C2B3E32A4}"/>
              </c:ext>
            </c:extLst>
          </c:dPt>
          <c:dPt>
            <c:idx val="24"/>
            <c:invertIfNegative val="0"/>
            <c:bubble3D val="0"/>
            <c:spPr>
              <a:solidFill>
                <a:schemeClr val="accent2"/>
              </a:solidFill>
            </c:spPr>
            <c:extLst>
              <c:ext xmlns:c16="http://schemas.microsoft.com/office/drawing/2014/chart" uri="{C3380CC4-5D6E-409C-BE32-E72D297353CC}">
                <c16:uniqueId val="{00000015-DD08-4AFF-888E-627C2B3E32A4}"/>
              </c:ext>
            </c:extLst>
          </c:dPt>
          <c:dPt>
            <c:idx val="25"/>
            <c:invertIfNegative val="0"/>
            <c:bubble3D val="0"/>
            <c:spPr>
              <a:solidFill>
                <a:schemeClr val="accent2"/>
              </a:solidFill>
            </c:spPr>
            <c:extLst>
              <c:ext xmlns:c16="http://schemas.microsoft.com/office/drawing/2014/chart" uri="{C3380CC4-5D6E-409C-BE32-E72D297353CC}">
                <c16:uniqueId val="{00000016-DD08-4AFF-888E-627C2B3E32A4}"/>
              </c:ext>
            </c:extLst>
          </c:dPt>
          <c:dPt>
            <c:idx val="26"/>
            <c:invertIfNegative val="0"/>
            <c:bubble3D val="0"/>
            <c:spPr>
              <a:solidFill>
                <a:schemeClr val="accent2"/>
              </a:solidFill>
            </c:spPr>
            <c:extLst>
              <c:ext xmlns:c16="http://schemas.microsoft.com/office/drawing/2014/chart" uri="{C3380CC4-5D6E-409C-BE32-E72D297353CC}">
                <c16:uniqueId val="{00000017-DD08-4AFF-888E-627C2B3E32A4}"/>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Financing fees</c:v>
                </c:pt>
                <c:pt idx="1">
                  <c:v>Depreciation costs</c:v>
                </c:pt>
                <c:pt idx="2">
                  <c:v>Membership fees </c:v>
                </c:pt>
                <c:pt idx="3">
                  <c:v>Insurance costs</c:v>
                </c:pt>
                <c:pt idx="4">
                  <c:v>Land tax</c:v>
                </c:pt>
                <c:pt idx="5">
                  <c:v>Social fund contribution</c:v>
                </c:pt>
                <c:pt idx="6">
                  <c:v>Leasing fees for equipment</c:v>
                </c:pt>
                <c:pt idx="7">
                  <c:v>Rental costs for land</c:v>
                </c:pt>
                <c:pt idx="8">
                  <c:v>-</c:v>
                </c:pt>
                <c:pt idx="9">
                  <c:v>-</c:v>
                </c:pt>
                <c:pt idx="10">
                  <c:v>Fuel and gas costs</c:v>
                </c:pt>
                <c:pt idx="11">
                  <c:v>Water fees</c:v>
                </c:pt>
                <c:pt idx="12">
                  <c:v>Electricity fees</c:v>
                </c:pt>
                <c:pt idx="13">
                  <c:v>Transport fees </c:v>
                </c:pt>
                <c:pt idx="14">
                  <c:v>Salary costs (permanent staff)</c:v>
                </c:pt>
                <c:pt idx="15">
                  <c:v>Salary costs (temporary staff)</c:v>
                </c:pt>
                <c:pt idx="16">
                  <c:v>Seeds</c:v>
                </c:pt>
                <c:pt idx="17">
                  <c:v>Manure and fertilizer</c:v>
                </c:pt>
                <c:pt idx="18">
                  <c:v>Plant protection</c:v>
                </c:pt>
                <c:pt idx="19">
                  <c:v>Fodder</c:v>
                </c:pt>
                <c:pt idx="20">
                  <c:v>Veterinary Services</c:v>
                </c:pt>
                <c:pt idx="21">
                  <c:v>Traction and mechanisation hire</c:v>
                </c:pt>
                <c:pt idx="22">
                  <c:v>Machinery repairs and maintenance</c:v>
                </c:pt>
                <c:pt idx="23">
                  <c:v>Infrastructure repairs and maintenance</c:v>
                </c:pt>
                <c:pt idx="24">
                  <c:v>Irrigation repair and maintenance</c:v>
                </c:pt>
                <c:pt idx="25">
                  <c:v>-</c:v>
                </c:pt>
                <c:pt idx="26">
                  <c:v>-</c:v>
                </c:pt>
              </c:strCache>
            </c:strRef>
          </c:cat>
          <c:val>
            <c:numRef>
              <c:f>'Graph table'!$C$7:$C$33</c:f>
              <c:numCache>
                <c:formatCode>#,##0</c:formatCode>
                <c:ptCount val="27"/>
                <c:pt idx="0">
                  <c:v>2632.2546987601909</c:v>
                </c:pt>
                <c:pt idx="1">
                  <c:v>2777.7777777777778</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915714752"/>
        <c:axId val="-915726176"/>
      </c:barChart>
      <c:catAx>
        <c:axId val="-915714752"/>
        <c:scaling>
          <c:orientation val="minMax"/>
        </c:scaling>
        <c:delete val="0"/>
        <c:axPos val="b"/>
        <c:numFmt formatCode="General" sourceLinked="0"/>
        <c:majorTickMark val="none"/>
        <c:minorTickMark val="none"/>
        <c:tickLblPos val="nextTo"/>
        <c:txPr>
          <a:bodyPr/>
          <a:lstStyle/>
          <a:p>
            <a:pPr>
              <a:defRPr sz="1000" b="0"/>
            </a:pPr>
            <a:endParaRPr lang="de-DE"/>
          </a:p>
        </c:txPr>
        <c:crossAx val="-915726176"/>
        <c:crosses val="autoZero"/>
        <c:auto val="1"/>
        <c:lblAlgn val="ctr"/>
        <c:lblOffset val="100"/>
        <c:noMultiLvlLbl val="0"/>
      </c:catAx>
      <c:valAx>
        <c:axId val="-915726176"/>
        <c:scaling>
          <c:orientation val="minMax"/>
        </c:scaling>
        <c:delete val="0"/>
        <c:axPos val="l"/>
        <c:majorGridlines/>
        <c:numFmt formatCode="#,##0" sourceLinked="0"/>
        <c:majorTickMark val="none"/>
        <c:minorTickMark val="none"/>
        <c:tickLblPos val="nextTo"/>
        <c:spPr>
          <a:ln w="9525">
            <a:noFill/>
          </a:ln>
        </c:spPr>
        <c:crossAx val="-91571475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energypedia.info/wiki/Toolbox_on_SPIS" TargetMode="External"/><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gif"/></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50</xdr:row>
      <xdr:rowOff>149972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1744755" y="4216977"/>
          <a:ext cx="4236944" cy="1545648"/>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Only add data into white (non-coloured) cells</a:t>
          </a:r>
          <a:r>
            <a:rPr lang="de-DE" sz="1000" b="0" i="0">
              <a:solidFill>
                <a:sysClr val="windowText" lastClr="000000"/>
              </a:solidFill>
              <a:effectLst/>
              <a:latin typeface="Arial" panose="020B0604020202020204" pitchFamily="34" charset="0"/>
              <a:ea typeface="+mn-ea"/>
              <a:cs typeface="Arial" panose="020B0604020202020204" pitchFamily="34" charset="0"/>
            </a:rPr>
            <a:t>!</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100" b="0" i="0">
              <a:solidFill>
                <a:sysClr val="windowText" lastClr="000000"/>
              </a:solidFill>
              <a:effectLst/>
              <a:latin typeface="+mn-lt"/>
              <a:ea typeface="+mn-ea"/>
              <a:cs typeface="+mn-cs"/>
            </a:rPr>
            <a:t>● </a:t>
          </a:r>
          <a:r>
            <a:rPr lang="de-DE" sz="1000">
              <a:solidFill>
                <a:sysClr val="windowText" lastClr="000000"/>
              </a:solidFill>
              <a:effectLst/>
              <a:latin typeface="Arial" panose="020B0604020202020204" pitchFamily="34" charset="0"/>
              <a:ea typeface="+mn-ea"/>
              <a:cs typeface="Arial" panose="020B0604020202020204" pitchFamily="34" charset="0"/>
            </a:rPr>
            <a:t>It may contain illustrative sample values and text. Please adjust or remove.</a:t>
          </a:r>
        </a:p>
        <a:p>
          <a:pPr algn="l"/>
          <a:r>
            <a:rPr lang="de-DE" sz="1000" b="0" i="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This tool provides an indicative assessment of farm profitability, and should be complemented by deeper and more detailed assessments, market analysis and other due diligence, before committing to large-scale investments.</a:t>
          </a:r>
        </a:p>
        <a:p>
          <a:pPr marL="0" marR="0" lvl="0" indent="0" algn="l" defTabSz="914400" eaLnBrk="1" fontAlgn="auto" latinLnBrk="0" hangingPunct="1">
            <a:lnSpc>
              <a:spcPct val="100000"/>
            </a:lnSpc>
            <a:spcBef>
              <a:spcPts val="0"/>
            </a:spcBef>
            <a:spcAft>
              <a:spcPts val="0"/>
            </a:spcAft>
            <a:buClrTx/>
            <a:buSzTx/>
            <a:buFontTx/>
            <a:buNone/>
            <a:tabLst/>
            <a:defRPr/>
          </a:pPr>
          <a:r>
            <a:rPr lang="de-DE" sz="1100">
              <a:solidFill>
                <a:sysClr val="windowText" lastClr="000000"/>
              </a:solidFill>
              <a:effectLst/>
              <a:latin typeface="+mn-lt"/>
              <a:ea typeface="+mn-ea"/>
              <a:cs typeface="+mn-cs"/>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This tool contains numerous critical formulas or calculations.</a:t>
          </a:r>
          <a:endParaRPr lang="en-US"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For password visit: https://energypedia.info/wiki/Toolbox_on_SPIS</a:t>
          </a:r>
        </a:p>
      </xdr:txBody>
    </xdr:sp>
    <xdr:clientData/>
  </xdr:twoCellAnchor>
  <xdr:twoCellAnchor editAs="oneCell">
    <xdr:from>
      <xdr:col>6</xdr:col>
      <xdr:colOff>12326</xdr:colOff>
      <xdr:row>110</xdr:row>
      <xdr:rowOff>114778</xdr:rowOff>
    </xdr:from>
    <xdr:to>
      <xdr:col>8</xdr:col>
      <xdr:colOff>118782</xdr:colOff>
      <xdr:row>114</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79550" y="1816100"/>
          <a:ext cx="4763241" cy="523007"/>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7"/>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382588</xdr:colOff>
      <xdr:row>51</xdr:row>
      <xdr:rowOff>149225</xdr:rowOff>
    </xdr:from>
    <xdr:to>
      <xdr:col>16</xdr:col>
      <xdr:colOff>487363</xdr:colOff>
      <xdr:row>57</xdr:row>
      <xdr:rowOff>17660</xdr:rowOff>
    </xdr:to>
    <xdr:pic>
      <xdr:nvPicPr>
        <xdr:cNvPr id="2" name="Picture 2" descr="&lt;strong&gt;Clipart&lt;/strong&gt; - &lt;strong&gt;Calculator&lt;/strong&gt;">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69538" y="11150600"/>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7</xdr:row>
      <xdr:rowOff>130545</xdr:rowOff>
    </xdr:to>
    <xdr:pic>
      <xdr:nvPicPr>
        <xdr:cNvPr id="3" name="Picture 2" descr="File:Ear of corn.png - Wikimedia Commons">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23</xdr:row>
      <xdr:rowOff>38099</xdr:rowOff>
    </xdr:from>
    <xdr:to>
      <xdr:col>2</xdr:col>
      <xdr:colOff>133350</xdr:colOff>
      <xdr:row>24</xdr:row>
      <xdr:rowOff>40383</xdr:rowOff>
    </xdr:to>
    <xdr:pic>
      <xdr:nvPicPr>
        <xdr:cNvPr id="4" name="Picture 3" descr="Avocado PN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40</xdr:row>
      <xdr:rowOff>19611</xdr:rowOff>
    </xdr:from>
    <xdr:to>
      <xdr:col>1</xdr:col>
      <xdr:colOff>1676400</xdr:colOff>
      <xdr:row>40</xdr:row>
      <xdr:rowOff>609599</xdr:rowOff>
    </xdr:to>
    <xdr:pic>
      <xdr:nvPicPr>
        <xdr:cNvPr id="7" name="Picture 6" descr="Sheep clip art">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81102" y="8296836"/>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19769</xdr:colOff>
      <xdr:row>22</xdr:row>
      <xdr:rowOff>8988</xdr:rowOff>
    </xdr:from>
    <xdr:to>
      <xdr:col>8</xdr:col>
      <xdr:colOff>164261</xdr:colOff>
      <xdr:row>54</xdr:row>
      <xdr:rowOff>162466</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78561" y="4106535"/>
          <a:ext cx="7623594" cy="5674384"/>
          <a:chOff x="431117" y="6964106"/>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431117" y="6964106"/>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t>Total annual </a:t>
            </a:r>
            <a:r>
              <a:rPr lang="en-US" sz="1600" b="1" cap="all" baseline="0">
                <a:solidFill>
                  <a:schemeClr val="tx2">
                    <a:lumMod val="60000"/>
                    <a:lumOff val="40000"/>
                  </a:schemeClr>
                </a:solidFill>
              </a:rPr>
              <a:t>fixed</a:t>
            </a:r>
            <a:r>
              <a:rPr lang="en-US" sz="1600" b="1"/>
              <a:t> and </a:t>
            </a:r>
            <a:r>
              <a:rPr lang="en-US" sz="1600" b="1" cap="all" baseline="0">
                <a:solidFill>
                  <a:srgbClr val="C00000"/>
                </a:solidFill>
              </a:rPr>
              <a:t>variable</a:t>
            </a:r>
            <a:r>
              <a:rPr lang="en-US" sz="1600" b="1"/>
              <a:t> costs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4f.org/" TargetMode="External"/><Relationship Id="rId2" Type="http://schemas.openxmlformats.org/officeDocument/2006/relationships/hyperlink" Target="mailto:we4f@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499984740745262"/>
  </sheetPr>
  <dimension ref="D1:K115"/>
  <sheetViews>
    <sheetView tabSelected="1" view="pageBreakPreview" topLeftCell="A49" zoomScaleNormal="100" zoomScaleSheetLayoutView="100" workbookViewId="0">
      <selection activeCell="M84" sqref="M84"/>
    </sheetView>
  </sheetViews>
  <sheetFormatPr baseColWidth="10" defaultColWidth="11.36328125" defaultRowHeight="14.5"/>
  <cols>
    <col min="1" max="9" width="8.7265625" customWidth="1"/>
  </cols>
  <sheetData>
    <row r="1" spans="4:10" s="273" customFormat="1" ht="12.75" customHeight="1"/>
    <row r="2" spans="4:10" s="273" customFormat="1" ht="12.75" customHeight="1"/>
    <row r="3" spans="4:10" s="273" customFormat="1" ht="12.75" customHeight="1"/>
    <row r="4" spans="4:10" s="273" customFormat="1" ht="12.75" customHeight="1"/>
    <row r="5" spans="4:10" s="273" customFormat="1" ht="12.75" customHeight="1"/>
    <row r="6" spans="4:10" s="273" customFormat="1" ht="12.75" customHeight="1"/>
    <row r="7" spans="4:10" s="273" customFormat="1" ht="12.75" customHeight="1"/>
    <row r="8" spans="4:10" s="273" customFormat="1" ht="12.75" customHeight="1"/>
    <row r="9" spans="4:10" s="273" customFormat="1" ht="12.75" customHeight="1"/>
    <row r="10" spans="4:10" s="273" customFormat="1" ht="12.75" customHeight="1"/>
    <row r="11" spans="4:10" s="273" customFormat="1" ht="12.75" customHeight="1">
      <c r="D11" s="460" t="s">
        <v>74</v>
      </c>
      <c r="E11" s="460"/>
      <c r="F11" s="460"/>
      <c r="G11" s="460"/>
      <c r="H11" s="460"/>
      <c r="I11" s="460"/>
      <c r="J11" s="460"/>
    </row>
    <row r="12" spans="4:10" s="273" customFormat="1" ht="12.75" customHeight="1"/>
    <row r="13" spans="4:10" s="273" customFormat="1" ht="12.75" customHeight="1"/>
    <row r="14" spans="4:10" s="273" customFormat="1" ht="12.75" customHeight="1"/>
    <row r="15" spans="4:10" s="273" customFormat="1" ht="12.75" customHeight="1"/>
    <row r="16" spans="4:10" s="273" customFormat="1" ht="12.75" customHeight="1">
      <c r="D16" s="461" t="s">
        <v>178</v>
      </c>
      <c r="E16" s="461"/>
      <c r="F16" s="461"/>
      <c r="G16" s="461"/>
      <c r="H16" s="461"/>
      <c r="I16" s="461"/>
      <c r="J16" s="461"/>
    </row>
    <row r="17" spans="4:10" s="273" customFormat="1" ht="12.75" customHeight="1"/>
    <row r="18" spans="4:10" s="273" customFormat="1" ht="12.75" customHeight="1">
      <c r="D18" s="462" t="s">
        <v>75</v>
      </c>
      <c r="E18" s="462"/>
      <c r="F18" s="462"/>
      <c r="G18" s="462"/>
      <c r="H18" s="462"/>
      <c r="I18" s="462"/>
      <c r="J18" s="462"/>
    </row>
    <row r="19" spans="4:10" s="273" customFormat="1" ht="12.75" customHeight="1">
      <c r="D19" s="516" t="s">
        <v>175</v>
      </c>
      <c r="E19" s="512"/>
      <c r="F19" s="512"/>
      <c r="G19" s="512"/>
      <c r="H19" s="512"/>
      <c r="I19" s="512"/>
      <c r="J19" s="512"/>
    </row>
    <row r="20" spans="4:10" s="273" customFormat="1" ht="12.75" customHeight="1">
      <c r="D20" s="512"/>
      <c r="E20" s="512"/>
      <c r="F20" s="512"/>
      <c r="G20" s="512"/>
      <c r="H20" s="512"/>
      <c r="I20" s="512"/>
      <c r="J20" s="512"/>
    </row>
    <row r="21" spans="4:10" s="273" customFormat="1" ht="12.75" customHeight="1">
      <c r="D21" s="512"/>
      <c r="E21" s="512"/>
      <c r="F21" s="512"/>
      <c r="G21" s="512"/>
      <c r="H21" s="512"/>
      <c r="I21" s="512"/>
      <c r="J21" s="512"/>
    </row>
    <row r="22" spans="4:10" s="273" customFormat="1" ht="12.75" customHeight="1">
      <c r="D22" s="512"/>
      <c r="E22" s="512"/>
      <c r="F22" s="512"/>
      <c r="G22" s="512"/>
      <c r="H22" s="512"/>
      <c r="I22" s="512"/>
      <c r="J22" s="512"/>
    </row>
    <row r="23" spans="4:10" s="273" customFormat="1" ht="12.75" customHeight="1">
      <c r="D23" s="512"/>
      <c r="E23" s="512"/>
      <c r="F23" s="512"/>
      <c r="G23" s="512"/>
      <c r="H23" s="512"/>
      <c r="I23" s="512"/>
      <c r="J23" s="512"/>
    </row>
    <row r="24" spans="4:10" s="273" customFormat="1" ht="12.75" customHeight="1">
      <c r="D24" s="512"/>
      <c r="E24" s="512"/>
      <c r="F24" s="512"/>
      <c r="G24" s="512"/>
      <c r="H24" s="512"/>
      <c r="I24" s="512"/>
      <c r="J24" s="512"/>
    </row>
    <row r="25" spans="4:10" s="273" customFormat="1" ht="12.75" customHeight="1">
      <c r="D25" s="275"/>
      <c r="E25" s="275"/>
      <c r="F25" s="275"/>
      <c r="G25" s="275"/>
      <c r="H25" s="275"/>
      <c r="I25" s="275"/>
      <c r="J25" s="275"/>
    </row>
    <row r="26" spans="4:10" s="273" customFormat="1" ht="12.75" customHeight="1">
      <c r="D26" s="462" t="s">
        <v>78</v>
      </c>
      <c r="E26" s="462"/>
      <c r="F26" s="462"/>
      <c r="G26" s="462"/>
      <c r="H26" s="462"/>
      <c r="I26" s="462"/>
      <c r="J26" s="462"/>
    </row>
    <row r="27" spans="4:10" s="273" customFormat="1" ht="12.75" customHeight="1"/>
    <row r="28" spans="4:10" s="273" customFormat="1" ht="12.75" customHeight="1"/>
    <row r="29" spans="4:10" s="273" customFormat="1" ht="12.75" customHeight="1"/>
    <row r="30" spans="4:10" s="273" customFormat="1" ht="12.75" customHeight="1"/>
    <row r="31" spans="4:10" s="273" customFormat="1" ht="12.75" customHeight="1"/>
    <row r="32" spans="4:10" s="273" customFormat="1" ht="12.75" customHeight="1"/>
    <row r="33" spans="4:10" s="273" customFormat="1" ht="18" customHeight="1"/>
    <row r="34" spans="4:10" s="273" customFormat="1" ht="12.75" customHeight="1">
      <c r="D34" s="272"/>
      <c r="E34" s="272"/>
      <c r="F34" s="272"/>
      <c r="G34" s="272"/>
      <c r="H34" s="272"/>
      <c r="I34" s="272"/>
      <c r="J34" s="272"/>
    </row>
    <row r="35" spans="4:10" s="273" customFormat="1" ht="12.75" customHeight="1">
      <c r="D35" s="272"/>
      <c r="E35" s="272"/>
      <c r="F35" s="272"/>
      <c r="G35" s="272"/>
      <c r="H35" s="272"/>
      <c r="I35" s="272"/>
      <c r="J35" s="272"/>
    </row>
    <row r="36" spans="4:10" s="273" customFormat="1" ht="18" customHeight="1">
      <c r="D36" s="462" t="s">
        <v>76</v>
      </c>
      <c r="E36" s="462"/>
      <c r="F36" s="462"/>
      <c r="G36" s="462"/>
      <c r="H36" s="462"/>
      <c r="I36" s="462"/>
      <c r="J36" s="462"/>
    </row>
    <row r="37" spans="4:10" s="273" customFormat="1" ht="12.75" customHeight="1" thickBot="1">
      <c r="D37" s="273" t="s">
        <v>77</v>
      </c>
    </row>
    <row r="38" spans="4:10" s="273" customFormat="1" ht="12.75" customHeight="1">
      <c r="D38" s="463" t="s">
        <v>120</v>
      </c>
      <c r="E38" s="464"/>
      <c r="F38" s="464"/>
      <c r="G38" s="467" t="s">
        <v>121</v>
      </c>
      <c r="H38" s="468"/>
      <c r="I38" s="468"/>
      <c r="J38" s="469"/>
    </row>
    <row r="39" spans="4:10" s="273" customFormat="1" ht="12.75" customHeight="1" thickBot="1">
      <c r="D39" s="465"/>
      <c r="E39" s="466"/>
      <c r="F39" s="466"/>
      <c r="G39" s="470"/>
      <c r="H39" s="471"/>
      <c r="I39" s="471"/>
      <c r="J39" s="472"/>
    </row>
    <row r="40" spans="4:10" s="273" customFormat="1" ht="12.75" customHeight="1">
      <c r="D40" s="463" t="s">
        <v>122</v>
      </c>
      <c r="E40" s="464"/>
      <c r="F40" s="482"/>
      <c r="G40" s="467" t="s">
        <v>123</v>
      </c>
      <c r="H40" s="468"/>
      <c r="I40" s="468"/>
      <c r="J40" s="469"/>
    </row>
    <row r="41" spans="4:10" s="273" customFormat="1" ht="12.75" customHeight="1" thickBot="1">
      <c r="D41" s="465"/>
      <c r="E41" s="466"/>
      <c r="F41" s="483"/>
      <c r="G41" s="470"/>
      <c r="H41" s="471"/>
      <c r="I41" s="471"/>
      <c r="J41" s="472"/>
    </row>
    <row r="42" spans="4:10" s="273" customFormat="1" ht="12.75" customHeight="1">
      <c r="D42" s="484" t="s">
        <v>284</v>
      </c>
      <c r="E42" s="464"/>
      <c r="F42" s="464"/>
      <c r="G42" s="473" t="s">
        <v>285</v>
      </c>
      <c r="H42" s="468"/>
      <c r="I42" s="468"/>
      <c r="J42" s="469"/>
    </row>
    <row r="43" spans="4:10" s="273" customFormat="1" ht="12.75" customHeight="1">
      <c r="D43" s="465"/>
      <c r="E43" s="466"/>
      <c r="F43" s="466"/>
      <c r="G43" s="470"/>
      <c r="H43" s="471"/>
      <c r="I43" s="471"/>
      <c r="J43" s="472"/>
    </row>
    <row r="44" spans="4:10" s="273" customFormat="1" ht="12.75" customHeight="1" thickBot="1">
      <c r="D44" s="485"/>
      <c r="E44" s="486"/>
      <c r="F44" s="486"/>
      <c r="G44" s="474"/>
      <c r="H44" s="475"/>
      <c r="I44" s="475"/>
      <c r="J44" s="476"/>
    </row>
    <row r="45" spans="4:10" s="273" customFormat="1" ht="12.75" customHeight="1">
      <c r="D45" s="473" t="s">
        <v>286</v>
      </c>
      <c r="E45" s="468"/>
      <c r="F45" s="469"/>
      <c r="G45" s="467" t="s">
        <v>165</v>
      </c>
      <c r="H45" s="468"/>
      <c r="I45" s="468"/>
      <c r="J45" s="469"/>
    </row>
    <row r="46" spans="4:10" s="273" customFormat="1" ht="12.75" customHeight="1">
      <c r="D46" s="470"/>
      <c r="E46" s="471"/>
      <c r="F46" s="472"/>
      <c r="G46" s="470"/>
      <c r="H46" s="471"/>
      <c r="I46" s="471"/>
      <c r="J46" s="472"/>
    </row>
    <row r="47" spans="4:10" s="273" customFormat="1" ht="12.75" customHeight="1" thickBot="1">
      <c r="D47" s="474"/>
      <c r="E47" s="475"/>
      <c r="F47" s="476"/>
      <c r="G47" s="474"/>
      <c r="H47" s="475"/>
      <c r="I47" s="475"/>
      <c r="J47" s="476"/>
    </row>
    <row r="48" spans="4:10" s="273" customFormat="1" ht="12.75" customHeight="1">
      <c r="D48" s="484" t="s">
        <v>287</v>
      </c>
      <c r="E48" s="464"/>
      <c r="F48" s="482"/>
      <c r="G48" s="489" t="s">
        <v>264</v>
      </c>
      <c r="H48" s="490"/>
      <c r="I48" s="490"/>
      <c r="J48" s="491"/>
    </row>
    <row r="49" spans="4:11" s="273" customFormat="1" ht="12.75" customHeight="1" thickBot="1">
      <c r="D49" s="485"/>
      <c r="E49" s="486"/>
      <c r="F49" s="488"/>
      <c r="G49" s="492"/>
      <c r="H49" s="493"/>
      <c r="I49" s="493"/>
      <c r="J49" s="494"/>
    </row>
    <row r="50" spans="4:11" s="273" customFormat="1" ht="12.75" customHeight="1">
      <c r="D50" s="473" t="s">
        <v>288</v>
      </c>
      <c r="E50" s="468"/>
      <c r="F50" s="469"/>
      <c r="G50" s="473" t="s">
        <v>289</v>
      </c>
      <c r="H50" s="477"/>
      <c r="I50" s="477"/>
      <c r="J50" s="478"/>
    </row>
    <row r="51" spans="4:11" s="273" customFormat="1" ht="12.75" customHeight="1" thickBot="1">
      <c r="D51" s="474"/>
      <c r="E51" s="475"/>
      <c r="F51" s="476"/>
      <c r="G51" s="479"/>
      <c r="H51" s="480"/>
      <c r="I51" s="480"/>
      <c r="J51" s="481"/>
    </row>
    <row r="52" spans="4:11" s="273" customFormat="1" ht="12.75" customHeight="1">
      <c r="D52" s="487" t="s">
        <v>263</v>
      </c>
      <c r="E52" s="468"/>
      <c r="F52" s="468"/>
      <c r="G52" s="467" t="s">
        <v>124</v>
      </c>
      <c r="H52" s="468"/>
      <c r="I52" s="468"/>
      <c r="J52" s="469"/>
    </row>
    <row r="53" spans="4:11" s="273" customFormat="1" ht="12.75" customHeight="1" thickBot="1">
      <c r="D53" s="474"/>
      <c r="E53" s="475"/>
      <c r="F53" s="475"/>
      <c r="G53" s="474"/>
      <c r="H53" s="475"/>
      <c r="I53" s="475"/>
      <c r="J53" s="476"/>
    </row>
    <row r="54" spans="4:11" s="273" customFormat="1" ht="12.75" customHeight="1">
      <c r="D54" s="487" t="s">
        <v>290</v>
      </c>
      <c r="E54" s="468"/>
      <c r="F54" s="468"/>
      <c r="G54" s="467" t="s">
        <v>291</v>
      </c>
      <c r="H54" s="468"/>
      <c r="I54" s="468"/>
      <c r="J54" s="469"/>
    </row>
    <row r="55" spans="4:11" s="273" customFormat="1" ht="12.75" customHeight="1" thickBot="1">
      <c r="D55" s="474"/>
      <c r="E55" s="475"/>
      <c r="F55" s="475"/>
      <c r="G55" s="474"/>
      <c r="H55" s="475"/>
      <c r="I55" s="475"/>
      <c r="J55" s="476"/>
      <c r="K55" s="373"/>
    </row>
    <row r="56" spans="4:11" s="273" customFormat="1" ht="12.75" customHeight="1">
      <c r="D56" s="473" t="s">
        <v>293</v>
      </c>
      <c r="E56" s="503"/>
      <c r="F56" s="504"/>
      <c r="G56" s="473" t="s">
        <v>292</v>
      </c>
      <c r="H56" s="495"/>
      <c r="I56" s="495"/>
      <c r="J56" s="496"/>
      <c r="K56" s="373"/>
    </row>
    <row r="57" spans="4:11" s="273" customFormat="1" ht="12.75" customHeight="1">
      <c r="D57" s="505"/>
      <c r="E57" s="506"/>
      <c r="F57" s="507"/>
      <c r="G57" s="497"/>
      <c r="H57" s="498"/>
      <c r="I57" s="498"/>
      <c r="J57" s="499"/>
    </row>
    <row r="58" spans="4:11" s="273" customFormat="1" ht="12.75" customHeight="1" thickBot="1">
      <c r="D58" s="508"/>
      <c r="E58" s="509"/>
      <c r="F58" s="510"/>
      <c r="G58" s="500"/>
      <c r="H58" s="501"/>
      <c r="I58" s="501"/>
      <c r="J58" s="502"/>
    </row>
    <row r="59" spans="4:11" s="273" customFormat="1" ht="12.75" customHeight="1">
      <c r="D59" s="462" t="s">
        <v>79</v>
      </c>
      <c r="E59" s="462"/>
      <c r="F59" s="462"/>
      <c r="G59" s="462"/>
      <c r="H59" s="462"/>
      <c r="I59" s="462"/>
      <c r="J59" s="462"/>
    </row>
    <row r="60" spans="4:11" s="273" customFormat="1" ht="12.75" customHeight="1">
      <c r="D60" s="512" t="s">
        <v>171</v>
      </c>
      <c r="E60" s="512"/>
      <c r="F60" s="459" t="s">
        <v>168</v>
      </c>
      <c r="G60" s="459"/>
      <c r="H60" s="458"/>
      <c r="I60" s="458"/>
      <c r="J60" s="458"/>
    </row>
    <row r="61" spans="4:11" s="273" customFormat="1" ht="12.75" customHeight="1">
      <c r="D61" s="511" t="s">
        <v>177</v>
      </c>
      <c r="E61" s="512"/>
      <c r="F61" s="459" t="s">
        <v>331</v>
      </c>
      <c r="G61" s="459"/>
      <c r="H61" s="459"/>
      <c r="I61" s="459"/>
      <c r="J61" s="459"/>
    </row>
    <row r="62" spans="4:11" s="273" customFormat="1" ht="12.75" customHeight="1">
      <c r="D62" s="512"/>
      <c r="E62" s="512"/>
      <c r="F62" s="459"/>
      <c r="G62" s="459"/>
      <c r="H62" s="459"/>
      <c r="I62" s="459"/>
      <c r="J62" s="459"/>
    </row>
    <row r="63" spans="4:11" s="273" customFormat="1" ht="12.75" customHeight="1">
      <c r="D63" s="512" t="s">
        <v>172</v>
      </c>
      <c r="E63" s="512"/>
      <c r="F63" s="513" t="s">
        <v>332</v>
      </c>
      <c r="G63" s="459"/>
      <c r="H63" s="459"/>
      <c r="I63" s="458"/>
      <c r="J63" s="458"/>
    </row>
    <row r="64" spans="4:11" s="273" customFormat="1" ht="12.75" customHeight="1">
      <c r="D64" s="515" t="s">
        <v>173</v>
      </c>
      <c r="E64" s="515"/>
      <c r="F64" s="517" t="s">
        <v>169</v>
      </c>
      <c r="G64" s="517"/>
      <c r="H64" s="517"/>
      <c r="I64" s="517"/>
      <c r="J64" s="517"/>
    </row>
    <row r="65" spans="4:10" s="273" customFormat="1" ht="12.75" customHeight="1">
      <c r="D65" s="518" t="s">
        <v>170</v>
      </c>
      <c r="E65" s="518"/>
      <c r="F65" s="459" t="s">
        <v>333</v>
      </c>
      <c r="G65" s="459"/>
      <c r="H65" s="459"/>
      <c r="I65" s="459"/>
      <c r="J65" s="459"/>
    </row>
    <row r="66" spans="4:10" s="274" customFormat="1" ht="12.75" customHeight="1">
      <c r="D66" s="518"/>
      <c r="E66" s="518"/>
      <c r="F66" s="459"/>
      <c r="G66" s="459"/>
      <c r="H66" s="459"/>
      <c r="I66" s="459"/>
      <c r="J66" s="459"/>
    </row>
    <row r="67" spans="4:10" s="274" customFormat="1" ht="12.75" customHeight="1">
      <c r="D67" s="518"/>
      <c r="E67" s="518"/>
      <c r="F67" s="513" t="s">
        <v>334</v>
      </c>
      <c r="G67" s="513"/>
      <c r="H67" s="513"/>
      <c r="I67" s="451"/>
      <c r="J67" s="451"/>
    </row>
    <row r="68" spans="4:10" s="273" customFormat="1" ht="12.75" customHeight="1">
      <c r="D68" s="512" t="s">
        <v>174</v>
      </c>
      <c r="E68" s="512"/>
      <c r="F68" s="459" t="s">
        <v>335</v>
      </c>
      <c r="G68" s="459"/>
      <c r="H68" s="459"/>
      <c r="I68" s="458"/>
      <c r="J68" s="458"/>
    </row>
    <row r="69" spans="4:10" s="273" customFormat="1" ht="12.75" customHeight="1"/>
    <row r="70" spans="4:10" s="273" customFormat="1" ht="12.75" customHeight="1">
      <c r="D70" s="459" t="s">
        <v>336</v>
      </c>
      <c r="E70" s="459"/>
      <c r="F70" s="459"/>
      <c r="G70" s="459"/>
      <c r="H70" s="459"/>
      <c r="I70" s="459"/>
      <c r="J70" s="459"/>
    </row>
    <row r="71" spans="4:10" s="273" customFormat="1" ht="12.75" customHeight="1">
      <c r="D71" s="459"/>
      <c r="E71" s="459"/>
      <c r="F71" s="459"/>
      <c r="G71" s="459"/>
      <c r="H71" s="459"/>
      <c r="I71" s="459"/>
      <c r="J71" s="459"/>
    </row>
    <row r="72" spans="4:10" s="273" customFormat="1" ht="12.75" customHeight="1">
      <c r="D72" s="459"/>
      <c r="E72" s="459"/>
      <c r="F72" s="459"/>
      <c r="G72" s="459"/>
      <c r="H72" s="459"/>
      <c r="I72" s="459"/>
      <c r="J72" s="459"/>
    </row>
    <row r="73" spans="4:10" s="273" customFormat="1" ht="12.75" customHeight="1">
      <c r="D73" s="459"/>
      <c r="E73" s="459"/>
      <c r="F73" s="459"/>
      <c r="G73" s="459"/>
      <c r="H73" s="459"/>
      <c r="I73" s="459"/>
      <c r="J73" s="459"/>
    </row>
    <row r="74" spans="4:10" s="273" customFormat="1" ht="12.75" customHeight="1">
      <c r="D74" s="459"/>
      <c r="E74" s="459"/>
      <c r="F74" s="459"/>
      <c r="G74" s="459"/>
      <c r="H74" s="459"/>
      <c r="I74" s="459"/>
      <c r="J74" s="459"/>
    </row>
    <row r="75" spans="4:10" s="273" customFormat="1" ht="12.75" customHeight="1">
      <c r="D75" s="459"/>
      <c r="E75" s="459"/>
      <c r="F75" s="459"/>
      <c r="G75" s="459"/>
      <c r="H75" s="459"/>
      <c r="I75" s="459"/>
      <c r="J75" s="459"/>
    </row>
    <row r="76" spans="4:10" s="273" customFormat="1" ht="12.75" customHeight="1">
      <c r="D76" s="459"/>
      <c r="E76" s="459"/>
      <c r="F76" s="459"/>
      <c r="G76" s="459"/>
      <c r="H76" s="459"/>
      <c r="I76" s="459"/>
      <c r="J76" s="459"/>
    </row>
    <row r="77" spans="4:10" s="273" customFormat="1" ht="12.75" customHeight="1">
      <c r="D77" s="459"/>
      <c r="E77" s="459"/>
      <c r="F77" s="459"/>
      <c r="G77" s="459"/>
      <c r="H77" s="459"/>
      <c r="I77" s="459"/>
      <c r="J77" s="459"/>
    </row>
    <row r="78" spans="4:10" s="273" customFormat="1" ht="12.75" customHeight="1">
      <c r="D78" s="459"/>
      <c r="E78" s="459"/>
      <c r="F78" s="459"/>
      <c r="G78" s="459"/>
      <c r="H78" s="459"/>
      <c r="I78" s="459"/>
      <c r="J78" s="459"/>
    </row>
    <row r="79" spans="4:10" s="273" customFormat="1" ht="12.75" customHeight="1">
      <c r="D79" s="459"/>
      <c r="E79" s="459"/>
      <c r="F79" s="459"/>
      <c r="G79" s="459"/>
      <c r="H79" s="459"/>
      <c r="I79" s="459"/>
      <c r="J79" s="459"/>
    </row>
    <row r="80" spans="4:10" s="273" customFormat="1" ht="12.75" customHeight="1">
      <c r="D80" s="459"/>
      <c r="E80" s="459"/>
      <c r="F80" s="459"/>
      <c r="G80" s="459"/>
      <c r="H80" s="459"/>
      <c r="I80" s="459"/>
      <c r="J80" s="459"/>
    </row>
    <row r="81" spans="4:10" s="273" customFormat="1" ht="12.75" customHeight="1">
      <c r="D81" s="459"/>
      <c r="E81" s="459"/>
      <c r="F81" s="459"/>
      <c r="G81" s="459"/>
      <c r="H81" s="459"/>
      <c r="I81" s="459"/>
      <c r="J81" s="459"/>
    </row>
    <row r="82" spans="4:10" s="273" customFormat="1" ht="12.75" customHeight="1">
      <c r="D82" s="459"/>
      <c r="E82" s="459"/>
      <c r="F82" s="459"/>
      <c r="G82" s="459"/>
      <c r="H82" s="459"/>
      <c r="I82" s="459"/>
      <c r="J82" s="459"/>
    </row>
    <row r="83" spans="4:10" s="273" customFormat="1" ht="12.75" customHeight="1">
      <c r="D83" s="459"/>
      <c r="E83" s="459"/>
      <c r="F83" s="459"/>
      <c r="G83" s="459"/>
      <c r="H83" s="459"/>
      <c r="I83" s="459"/>
      <c r="J83" s="459"/>
    </row>
    <row r="84" spans="4:10" s="273" customFormat="1" ht="12.75" customHeight="1">
      <c r="D84" s="459"/>
      <c r="E84" s="459"/>
      <c r="F84" s="459"/>
      <c r="G84" s="459"/>
      <c r="H84" s="459"/>
      <c r="I84" s="459"/>
      <c r="J84" s="459"/>
    </row>
    <row r="85" spans="4:10" s="273" customFormat="1" ht="12.75" customHeight="1">
      <c r="D85" s="459"/>
      <c r="E85" s="459"/>
      <c r="F85" s="459"/>
      <c r="G85" s="459"/>
      <c r="H85" s="459"/>
      <c r="I85" s="459"/>
      <c r="J85" s="459"/>
    </row>
    <row r="86" spans="4:10" s="273" customFormat="1" ht="12.75" customHeight="1">
      <c r="D86" s="459"/>
      <c r="E86" s="459"/>
      <c r="F86" s="459"/>
      <c r="G86" s="459"/>
      <c r="H86" s="459"/>
      <c r="I86" s="459"/>
      <c r="J86" s="459"/>
    </row>
    <row r="87" spans="4:10" s="273" customFormat="1" ht="12.75" customHeight="1">
      <c r="D87" s="459"/>
      <c r="E87" s="459"/>
      <c r="F87" s="459"/>
      <c r="G87" s="459"/>
      <c r="H87" s="459"/>
      <c r="I87" s="459"/>
      <c r="J87" s="459"/>
    </row>
    <row r="88" spans="4:10" s="273" customFormat="1" ht="12.75" customHeight="1">
      <c r="D88" s="459"/>
      <c r="E88" s="459"/>
      <c r="F88" s="459"/>
      <c r="G88" s="459"/>
      <c r="H88" s="459"/>
      <c r="I88" s="459"/>
      <c r="J88" s="459"/>
    </row>
    <row r="89" spans="4:10" s="273" customFormat="1" ht="12.75" customHeight="1"/>
    <row r="90" spans="4:10" s="273" customFormat="1" ht="12.75" customHeight="1">
      <c r="D90" s="512" t="s">
        <v>166</v>
      </c>
      <c r="E90" s="512"/>
      <c r="F90" s="512"/>
      <c r="G90" s="512"/>
      <c r="H90" s="512"/>
      <c r="I90" s="512"/>
      <c r="J90" s="512"/>
    </row>
    <row r="91" spans="4:10" s="273" customFormat="1" ht="12.75" customHeight="1">
      <c r="D91" s="512"/>
      <c r="E91" s="512"/>
      <c r="F91" s="512"/>
      <c r="G91" s="512"/>
      <c r="H91" s="512"/>
      <c r="I91" s="512"/>
      <c r="J91" s="512"/>
    </row>
    <row r="92" spans="4:10" s="273" customFormat="1" ht="12.75" customHeight="1">
      <c r="D92" s="512"/>
      <c r="E92" s="512"/>
      <c r="F92" s="512"/>
      <c r="G92" s="512"/>
      <c r="H92" s="512"/>
      <c r="I92" s="512"/>
      <c r="J92" s="512"/>
    </row>
    <row r="93" spans="4:10" s="273" customFormat="1" ht="12.75" customHeight="1">
      <c r="D93" s="512"/>
      <c r="E93" s="512"/>
      <c r="F93" s="512"/>
      <c r="G93" s="512"/>
      <c r="H93" s="512"/>
      <c r="I93" s="512"/>
      <c r="J93" s="512"/>
    </row>
    <row r="94" spans="4:10" s="273" customFormat="1" ht="12.75" customHeight="1">
      <c r="D94" s="512"/>
      <c r="E94" s="512"/>
      <c r="F94" s="512"/>
      <c r="G94" s="512"/>
      <c r="H94" s="512"/>
      <c r="I94" s="512"/>
      <c r="J94" s="512"/>
    </row>
    <row r="95" spans="4:10" s="273" customFormat="1" ht="12.75" customHeight="1">
      <c r="D95" s="512"/>
      <c r="E95" s="512"/>
      <c r="F95" s="512"/>
      <c r="G95" s="512"/>
      <c r="H95" s="512"/>
      <c r="I95" s="512"/>
      <c r="J95" s="512"/>
    </row>
    <row r="96" spans="4:10" s="273" customFormat="1" ht="12.75" customHeight="1">
      <c r="D96" s="512"/>
      <c r="E96" s="512"/>
      <c r="F96" s="512"/>
      <c r="G96" s="512"/>
      <c r="H96" s="512"/>
      <c r="I96" s="512"/>
      <c r="J96" s="512"/>
    </row>
    <row r="97" spans="4:10" s="273" customFormat="1" ht="12.75" customHeight="1">
      <c r="D97" s="512"/>
      <c r="E97" s="512"/>
      <c r="F97" s="512"/>
      <c r="G97" s="512"/>
      <c r="H97" s="512"/>
      <c r="I97" s="512"/>
      <c r="J97" s="512"/>
    </row>
    <row r="98" spans="4:10" s="273" customFormat="1" ht="12.75" customHeight="1">
      <c r="D98" s="512"/>
      <c r="E98" s="512"/>
      <c r="F98" s="512"/>
      <c r="G98" s="512"/>
      <c r="H98" s="512"/>
      <c r="I98" s="512"/>
      <c r="J98" s="512"/>
    </row>
    <row r="99" spans="4:10" s="273" customFormat="1" ht="12.75" customHeight="1">
      <c r="D99" s="512"/>
      <c r="E99" s="512"/>
      <c r="F99" s="512"/>
      <c r="G99" s="512"/>
      <c r="H99" s="512"/>
      <c r="I99" s="512"/>
      <c r="J99" s="512"/>
    </row>
    <row r="100" spans="4:10" s="273" customFormat="1" ht="12.75" customHeight="1">
      <c r="D100" s="512"/>
      <c r="E100" s="512"/>
      <c r="F100" s="512"/>
      <c r="G100" s="512"/>
      <c r="H100" s="512"/>
      <c r="I100" s="512"/>
      <c r="J100" s="512"/>
    </row>
    <row r="101" spans="4:10" s="273" customFormat="1" ht="12.75" customHeight="1">
      <c r="D101" s="512"/>
      <c r="E101" s="512"/>
      <c r="F101" s="512"/>
      <c r="G101" s="512"/>
      <c r="H101" s="512"/>
      <c r="I101" s="512"/>
      <c r="J101" s="512"/>
    </row>
    <row r="102" spans="4:10" s="273" customFormat="1" ht="12.75" customHeight="1">
      <c r="D102" s="512"/>
      <c r="E102" s="512"/>
      <c r="F102" s="512"/>
      <c r="G102" s="512"/>
      <c r="H102" s="512"/>
      <c r="I102" s="512"/>
      <c r="J102" s="512"/>
    </row>
    <row r="103" spans="4:10" s="273" customFormat="1" ht="12.75" customHeight="1">
      <c r="D103" s="512"/>
      <c r="E103" s="512"/>
      <c r="F103" s="512"/>
      <c r="G103" s="512"/>
      <c r="H103" s="512"/>
      <c r="I103" s="512"/>
      <c r="J103" s="512"/>
    </row>
    <row r="104" spans="4:10" s="273" customFormat="1" ht="12.75" customHeight="1"/>
    <row r="105" spans="4:10" s="273" customFormat="1" ht="12.75" customHeight="1">
      <c r="D105" s="512" t="s">
        <v>167</v>
      </c>
      <c r="E105" s="512"/>
      <c r="F105" s="512"/>
      <c r="G105" s="512"/>
      <c r="H105" s="512"/>
      <c r="I105" s="512"/>
      <c r="J105" s="512"/>
    </row>
    <row r="106" spans="4:10" s="273" customFormat="1" ht="12.75" customHeight="1">
      <c r="D106" s="512"/>
      <c r="E106" s="512"/>
      <c r="F106" s="512"/>
      <c r="G106" s="512"/>
      <c r="H106" s="512"/>
      <c r="I106" s="512"/>
      <c r="J106" s="512"/>
    </row>
    <row r="107" spans="4:10" s="273" customFormat="1" ht="12.75" customHeight="1">
      <c r="D107" s="512"/>
      <c r="E107" s="512"/>
      <c r="F107" s="512"/>
      <c r="G107" s="512"/>
      <c r="H107" s="512"/>
      <c r="I107" s="512"/>
      <c r="J107" s="512"/>
    </row>
    <row r="108" spans="4:10" s="273" customFormat="1" ht="12.75" customHeight="1">
      <c r="D108" s="512"/>
      <c r="E108" s="512"/>
      <c r="F108" s="512"/>
      <c r="G108" s="512"/>
      <c r="H108" s="512"/>
      <c r="I108" s="512"/>
      <c r="J108" s="512"/>
    </row>
    <row r="109" spans="4:10" s="273" customFormat="1" ht="12.75" customHeight="1">
      <c r="D109" s="512"/>
      <c r="E109" s="512"/>
      <c r="F109" s="512"/>
      <c r="G109" s="512"/>
      <c r="H109" s="512"/>
      <c r="I109" s="512"/>
      <c r="J109" s="512"/>
    </row>
    <row r="110" spans="4:10" s="273" customFormat="1" ht="12.75" customHeight="1">
      <c r="D110" s="512"/>
      <c r="E110" s="512"/>
      <c r="F110" s="512"/>
      <c r="G110" s="512"/>
      <c r="H110" s="512"/>
      <c r="I110" s="512"/>
      <c r="J110" s="512"/>
    </row>
    <row r="111" spans="4:10" s="273" customFormat="1" ht="12.75" customHeight="1">
      <c r="D111" s="512"/>
      <c r="E111" s="512"/>
      <c r="F111" s="512"/>
      <c r="G111" s="512"/>
      <c r="H111" s="512"/>
      <c r="I111" s="512"/>
      <c r="J111" s="512"/>
    </row>
    <row r="112" spans="4:10" s="273" customFormat="1" ht="12.75" customHeight="1"/>
    <row r="113" spans="4:6" s="273" customFormat="1" ht="12.75" customHeight="1">
      <c r="D113" s="514" t="s">
        <v>190</v>
      </c>
      <c r="E113" s="515"/>
      <c r="F113" s="515"/>
    </row>
    <row r="114" spans="4:6" ht="12.75" customHeight="1"/>
    <row r="115" spans="4:6" ht="12.75" customHeight="1"/>
  </sheetData>
  <sheetProtection algorithmName="SHA-512" hashValue="3vrKCxJLDh0ezGTbS8o1QR4+ffXWovydPY6YCX4A2DXpZ4z6jvIpV5H5GiBZDu0ARopm8333aFqZr+mWMxilNw==" saltValue="1Ege54mo13ATkUJXEjftEg==" spinCount="100000" sheet="1" objects="1" scenarios="1" selectLockedCells="1" selectUnlockedCells="1"/>
  <mergeCells count="42">
    <mergeCell ref="D90:J103"/>
    <mergeCell ref="D105:J111"/>
    <mergeCell ref="D113:F113"/>
    <mergeCell ref="D19:J24"/>
    <mergeCell ref="G45:J47"/>
    <mergeCell ref="D45:F47"/>
    <mergeCell ref="G42:J44"/>
    <mergeCell ref="D64:E64"/>
    <mergeCell ref="F64:J64"/>
    <mergeCell ref="D65:E67"/>
    <mergeCell ref="F65:J66"/>
    <mergeCell ref="F67:H67"/>
    <mergeCell ref="D68:E68"/>
    <mergeCell ref="F68:H68"/>
    <mergeCell ref="D60:E60"/>
    <mergeCell ref="F60:G60"/>
    <mergeCell ref="D61:E62"/>
    <mergeCell ref="F61:J62"/>
    <mergeCell ref="D63:E63"/>
    <mergeCell ref="F63:H63"/>
    <mergeCell ref="D48:F49"/>
    <mergeCell ref="G48:J49"/>
    <mergeCell ref="G54:J55"/>
    <mergeCell ref="D54:F55"/>
    <mergeCell ref="G56:J58"/>
    <mergeCell ref="D56:F58"/>
    <mergeCell ref="D70:J88"/>
    <mergeCell ref="D11:J11"/>
    <mergeCell ref="D16:J16"/>
    <mergeCell ref="D18:J18"/>
    <mergeCell ref="D26:J26"/>
    <mergeCell ref="D36:J36"/>
    <mergeCell ref="D38:F39"/>
    <mergeCell ref="G38:J39"/>
    <mergeCell ref="D50:F51"/>
    <mergeCell ref="G50:J51"/>
    <mergeCell ref="D40:F41"/>
    <mergeCell ref="G40:J41"/>
    <mergeCell ref="D59:J59"/>
    <mergeCell ref="D42:F44"/>
    <mergeCell ref="G52:J53"/>
    <mergeCell ref="D52:F53"/>
  </mergeCells>
  <hyperlinks>
    <hyperlink ref="F64:J64" r:id="rId1" display="https://energypedia.info/wiki/Toolbox_on_SPIS" xr:uid="{A49CFDEF-B0E5-4AA3-A3D7-ABC06F4A4C2F}"/>
    <hyperlink ref="F63" r:id="rId2" xr:uid="{5A5DCA63-0495-4B24-A817-9DE5B331916F}"/>
    <hyperlink ref="F67" r:id="rId3" xr:uid="{503379B3-A0F1-4E4B-96C9-A5B085391D0D}"/>
  </hyperlinks>
  <pageMargins left="0.7" right="0.7" top="0.78740157499999996" bottom="0.78740157499999996" header="0.3" footer="0.3"/>
  <pageSetup paperSize="9" scale="87" orientation="portrait" r:id="rId4"/>
  <rowBreaks count="1" manualBreakCount="1">
    <brk id="58"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7:C33"/>
  <sheetViews>
    <sheetView workbookViewId="0">
      <selection activeCell="I10" sqref="I10"/>
    </sheetView>
  </sheetViews>
  <sheetFormatPr baseColWidth="10" defaultColWidth="9" defaultRowHeight="14.5"/>
  <cols>
    <col min="1" max="1" width="20.7265625" customWidth="1"/>
    <col min="2" max="2" width="30.90625" customWidth="1"/>
  </cols>
  <sheetData>
    <row r="7" spans="1:3">
      <c r="A7" t="s">
        <v>261</v>
      </c>
      <c r="B7" t="str">
        <f>'6 Fixed and Variable Costs'!B9</f>
        <v>Financing fees</v>
      </c>
      <c r="C7" s="385">
        <f>'6 Fixed and Variable Costs'!Q9</f>
        <v>2632.2546987601909</v>
      </c>
    </row>
    <row r="8" spans="1:3">
      <c r="B8" t="str">
        <f>'6 Fixed and Variable Costs'!B10</f>
        <v>Depreciation costs</v>
      </c>
      <c r="C8" s="385">
        <f>'6 Fixed and Variable Costs'!Q10</f>
        <v>2777.7777777777778</v>
      </c>
    </row>
    <row r="9" spans="1:3">
      <c r="B9" t="str">
        <f>'6 Fixed and Variable Costs'!B11</f>
        <v xml:space="preserve">Membership fees </v>
      </c>
      <c r="C9" s="385">
        <f>'6 Fixed and Variable Costs'!Q11</f>
        <v>0</v>
      </c>
    </row>
    <row r="10" spans="1:3">
      <c r="B10" t="str">
        <f>'6 Fixed and Variable Costs'!B12</f>
        <v>Insurance costs</v>
      </c>
      <c r="C10" s="385">
        <f>'6 Fixed and Variable Costs'!Q12</f>
        <v>0</v>
      </c>
    </row>
    <row r="11" spans="1:3">
      <c r="B11" t="str">
        <f>'6 Fixed and Variable Costs'!B13</f>
        <v>Land tax</v>
      </c>
      <c r="C11" s="385">
        <f>'6 Fixed and Variable Costs'!Q13</f>
        <v>0</v>
      </c>
    </row>
    <row r="12" spans="1:3">
      <c r="B12" t="str">
        <f>'6 Fixed and Variable Costs'!B14</f>
        <v>Social fund contribution</v>
      </c>
      <c r="C12" s="385">
        <f>'6 Fixed and Variable Costs'!Q14</f>
        <v>0</v>
      </c>
    </row>
    <row r="13" spans="1:3">
      <c r="B13" t="str">
        <f>'6 Fixed and Variable Costs'!B15</f>
        <v>Leasing fees for equipment</v>
      </c>
      <c r="C13" s="385">
        <f>'6 Fixed and Variable Costs'!Q15</f>
        <v>0</v>
      </c>
    </row>
    <row r="14" spans="1:3">
      <c r="B14" t="str">
        <f>'6 Fixed and Variable Costs'!B16</f>
        <v>Rental costs for land</v>
      </c>
      <c r="C14" s="385">
        <f>'6 Fixed and Variable Costs'!Q16</f>
        <v>0</v>
      </c>
    </row>
    <row r="15" spans="1:3">
      <c r="B15" t="str">
        <f>'6 Fixed and Variable Costs'!B17</f>
        <v>-</v>
      </c>
      <c r="C15" s="385">
        <f>'6 Fixed and Variable Costs'!Q17</f>
        <v>0</v>
      </c>
    </row>
    <row r="16" spans="1:3">
      <c r="B16" t="str">
        <f>'6 Fixed and Variable Costs'!B18</f>
        <v>-</v>
      </c>
      <c r="C16" s="385">
        <f>'6 Fixed and Variable Costs'!Q18</f>
        <v>0</v>
      </c>
    </row>
    <row r="17" spans="1:3">
      <c r="A17" t="str">
        <f>'6 Fixed and Variable Costs'!B21</f>
        <v>VARIABLE COSTS</v>
      </c>
      <c r="B17" t="str">
        <f>'6 Fixed and Variable Costs'!B22</f>
        <v>Fuel and gas costs</v>
      </c>
      <c r="C17" s="385">
        <f>'6 Fixed and Variable Costs'!Q22</f>
        <v>0</v>
      </c>
    </row>
    <row r="18" spans="1:3">
      <c r="B18" t="str">
        <f>'6 Fixed and Variable Costs'!B23</f>
        <v>Water fees</v>
      </c>
      <c r="C18" s="385">
        <f>'6 Fixed and Variable Costs'!Q23</f>
        <v>0</v>
      </c>
    </row>
    <row r="19" spans="1:3">
      <c r="B19" t="str">
        <f>'6 Fixed and Variable Costs'!B24</f>
        <v>Electricity fees</v>
      </c>
      <c r="C19" s="385">
        <f>'6 Fixed and Variable Costs'!Q24</f>
        <v>0</v>
      </c>
    </row>
    <row r="20" spans="1:3">
      <c r="B20" t="str">
        <f>'6 Fixed and Variable Costs'!B25</f>
        <v xml:space="preserve">Transport fees </v>
      </c>
      <c r="C20" s="385">
        <f>'6 Fixed and Variable Costs'!Q25</f>
        <v>0</v>
      </c>
    </row>
    <row r="21" spans="1:3">
      <c r="B21" t="str">
        <f>'6 Fixed and Variable Costs'!B26</f>
        <v>Salary costs (permanent staff)</v>
      </c>
      <c r="C21" s="385">
        <f>'6 Fixed and Variable Costs'!Q26</f>
        <v>0</v>
      </c>
    </row>
    <row r="22" spans="1:3">
      <c r="B22" t="str">
        <f>'6 Fixed and Variable Costs'!B27</f>
        <v>Salary costs (temporary staff)</v>
      </c>
      <c r="C22" s="385">
        <f>'6 Fixed and Variable Costs'!Q27</f>
        <v>0</v>
      </c>
    </row>
    <row r="23" spans="1:3">
      <c r="B23" t="str">
        <f>'6 Fixed and Variable Costs'!B28</f>
        <v>Seeds</v>
      </c>
      <c r="C23" s="385">
        <f>'6 Fixed and Variable Costs'!Q28</f>
        <v>0</v>
      </c>
    </row>
    <row r="24" spans="1:3">
      <c r="B24" t="str">
        <f>'6 Fixed and Variable Costs'!B29</f>
        <v>Manure and fertilizer</v>
      </c>
      <c r="C24" s="385">
        <f>'6 Fixed and Variable Costs'!Q29</f>
        <v>0</v>
      </c>
    </row>
    <row r="25" spans="1:3">
      <c r="B25" t="str">
        <f>'6 Fixed and Variable Costs'!B30</f>
        <v>Plant protection</v>
      </c>
      <c r="C25" s="385">
        <f>'6 Fixed and Variable Costs'!Q30</f>
        <v>0</v>
      </c>
    </row>
    <row r="26" spans="1:3">
      <c r="B26" t="str">
        <f>'6 Fixed and Variable Costs'!B31</f>
        <v>Fodder</v>
      </c>
      <c r="C26" s="385">
        <f>'6 Fixed and Variable Costs'!Q31</f>
        <v>0</v>
      </c>
    </row>
    <row r="27" spans="1:3">
      <c r="B27" t="str">
        <f>'6 Fixed and Variable Costs'!B32</f>
        <v>Veterinary Services</v>
      </c>
      <c r="C27" s="385">
        <f>'6 Fixed and Variable Costs'!Q32</f>
        <v>0</v>
      </c>
    </row>
    <row r="28" spans="1:3">
      <c r="B28" t="str">
        <f>'6 Fixed and Variable Costs'!B33</f>
        <v>Traction and mechanisation hire</v>
      </c>
      <c r="C28" s="385">
        <f>'6 Fixed and Variable Costs'!Q33</f>
        <v>0</v>
      </c>
    </row>
    <row r="29" spans="1:3">
      <c r="B29" t="str">
        <f>'6 Fixed and Variable Costs'!B34</f>
        <v>Machinery repairs and maintenance</v>
      </c>
      <c r="C29" s="385">
        <f>'6 Fixed and Variable Costs'!Q34</f>
        <v>0</v>
      </c>
    </row>
    <row r="30" spans="1:3">
      <c r="B30" t="str">
        <f>'6 Fixed and Variable Costs'!B35</f>
        <v>Infrastructure repairs and maintenance</v>
      </c>
      <c r="C30" s="385">
        <f>'6 Fixed and Variable Costs'!Q35</f>
        <v>0</v>
      </c>
    </row>
    <row r="31" spans="1:3">
      <c r="B31" t="str">
        <f>'6 Fixed and Variable Costs'!B36</f>
        <v>Irrigation repair and maintenance</v>
      </c>
      <c r="C31" s="385">
        <f>'6 Fixed and Variable Costs'!Q36</f>
        <v>0</v>
      </c>
    </row>
    <row r="32" spans="1:3">
      <c r="B32" t="str">
        <f>'6 Fixed and Variable Costs'!B37</f>
        <v>-</v>
      </c>
      <c r="C32" s="385">
        <f>'6 Fixed and Variable Costs'!Q37</f>
        <v>0</v>
      </c>
    </row>
    <row r="33" spans="2:3">
      <c r="B33" t="str">
        <f>'6 Fixed and Variable Costs'!B38</f>
        <v>-</v>
      </c>
      <c r="C33" s="385">
        <f>'6 Fixed and Variable Costs'!Q38</f>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6">
    <tabColor rgb="FFFFC000"/>
  </sheetPr>
  <dimension ref="A1:N45"/>
  <sheetViews>
    <sheetView view="pageBreakPreview" zoomScale="60" zoomScaleNormal="80" workbookViewId="0">
      <selection activeCell="H37" sqref="H37"/>
    </sheetView>
  </sheetViews>
  <sheetFormatPr baseColWidth="10" defaultColWidth="9.08984375" defaultRowHeight="14.5"/>
  <cols>
    <col min="1" max="1" width="16.90625" customWidth="1"/>
    <col min="2" max="14" width="12.7265625" customWidth="1"/>
  </cols>
  <sheetData>
    <row r="1" spans="1:14" ht="15" thickBot="1">
      <c r="A1" s="607" t="s">
        <v>178</v>
      </c>
      <c r="B1" s="607"/>
      <c r="C1" s="607"/>
      <c r="D1" s="607"/>
      <c r="E1" s="607"/>
      <c r="F1" s="607"/>
      <c r="G1" s="607"/>
      <c r="H1" s="607"/>
      <c r="I1" s="607"/>
      <c r="J1" s="607"/>
      <c r="K1" s="607"/>
      <c r="L1" s="607"/>
      <c r="M1" s="607"/>
      <c r="N1" s="607"/>
    </row>
    <row r="2" spans="1:14" ht="46.5" customHeight="1">
      <c r="A2" s="641" t="s">
        <v>154</v>
      </c>
      <c r="B2" s="642"/>
      <c r="C2" s="642"/>
      <c r="D2" s="642"/>
      <c r="E2" s="642"/>
      <c r="F2" s="642"/>
      <c r="G2" s="642"/>
      <c r="H2" s="642"/>
      <c r="I2" s="642"/>
      <c r="J2" s="642"/>
      <c r="K2" s="642"/>
      <c r="L2" s="642"/>
      <c r="M2" s="642"/>
      <c r="N2" s="643"/>
    </row>
    <row r="3" spans="1:14">
      <c r="A3" s="264"/>
      <c r="B3" s="261" t="s">
        <v>61</v>
      </c>
      <c r="C3" s="262" t="s">
        <v>62</v>
      </c>
      <c r="D3" s="263" t="s">
        <v>63</v>
      </c>
      <c r="E3" s="261" t="s">
        <v>64</v>
      </c>
      <c r="F3" s="262" t="s">
        <v>65</v>
      </c>
      <c r="G3" s="263" t="s">
        <v>66</v>
      </c>
      <c r="H3" s="262" t="s">
        <v>67</v>
      </c>
      <c r="I3" s="262" t="s">
        <v>68</v>
      </c>
      <c r="J3" s="263" t="s">
        <v>69</v>
      </c>
      <c r="K3" s="261" t="s">
        <v>70</v>
      </c>
      <c r="L3" s="261" t="s">
        <v>71</v>
      </c>
      <c r="M3" s="261" t="s">
        <v>72</v>
      </c>
      <c r="N3" s="265" t="s">
        <v>151</v>
      </c>
    </row>
    <row r="4" spans="1:14">
      <c r="A4" s="264"/>
      <c r="B4" s="259" t="s">
        <v>152</v>
      </c>
      <c r="C4" s="183" t="s">
        <v>152</v>
      </c>
      <c r="D4" s="258" t="s">
        <v>152</v>
      </c>
      <c r="E4" s="260" t="s">
        <v>152</v>
      </c>
      <c r="F4" s="259" t="s">
        <v>152</v>
      </c>
      <c r="G4" s="259" t="s">
        <v>152</v>
      </c>
      <c r="H4" s="259" t="s">
        <v>152</v>
      </c>
      <c r="I4" s="259" t="s">
        <v>152</v>
      </c>
      <c r="J4" s="259" t="s">
        <v>152</v>
      </c>
      <c r="K4" s="259" t="s">
        <v>152</v>
      </c>
      <c r="L4" s="259" t="s">
        <v>152</v>
      </c>
      <c r="M4" s="259" t="s">
        <v>152</v>
      </c>
      <c r="N4" s="266" t="s">
        <v>152</v>
      </c>
    </row>
    <row r="5" spans="1:14">
      <c r="A5" s="649" t="s">
        <v>153</v>
      </c>
      <c r="B5" s="650"/>
      <c r="C5" s="650"/>
      <c r="D5" s="650"/>
      <c r="E5" s="650"/>
      <c r="F5" s="650"/>
      <c r="G5" s="650"/>
      <c r="H5" s="650"/>
      <c r="I5" s="650"/>
      <c r="J5" s="650"/>
      <c r="K5" s="650"/>
      <c r="L5" s="650"/>
      <c r="M5" s="650"/>
      <c r="N5" s="651"/>
    </row>
    <row r="6" spans="1:14">
      <c r="A6" s="264" t="str">
        <f>'3 Income Crops &amp; Livestock'!B10</f>
        <v>Tomato</v>
      </c>
      <c r="B6" s="277"/>
      <c r="C6" s="277"/>
      <c r="D6" s="277"/>
      <c r="E6" s="277"/>
      <c r="F6" s="277"/>
      <c r="G6" s="277"/>
      <c r="H6" s="277"/>
      <c r="I6" s="277"/>
      <c r="J6" s="277"/>
      <c r="K6" s="277"/>
      <c r="L6" s="277"/>
      <c r="M6" s="277"/>
      <c r="N6" s="265" t="e">
        <f>AVERAGE(B6:M6)</f>
        <v>#DIV/0!</v>
      </c>
    </row>
    <row r="7" spans="1:14">
      <c r="A7" s="264" t="str">
        <f>'3 Income Crops &amp; Livestock'!B11</f>
        <v>Maize</v>
      </c>
      <c r="B7" s="277"/>
      <c r="C7" s="277"/>
      <c r="D7" s="277"/>
      <c r="E7" s="277"/>
      <c r="F7" s="277"/>
      <c r="G7" s="277"/>
      <c r="H7" s="277"/>
      <c r="I7" s="277"/>
      <c r="J7" s="277"/>
      <c r="K7" s="277"/>
      <c r="L7" s="277"/>
      <c r="M7" s="277"/>
      <c r="N7" s="265" t="e">
        <f t="shared" ref="N7:N45" si="0">AVERAGE(B7:M7)</f>
        <v>#DIV/0!</v>
      </c>
    </row>
    <row r="8" spans="1:14">
      <c r="A8" s="264" t="str">
        <f>'3 Income Crops &amp; Livestock'!B12</f>
        <v>Tomato</v>
      </c>
      <c r="B8" s="277"/>
      <c r="C8" s="277"/>
      <c r="D8" s="277"/>
      <c r="E8" s="277"/>
      <c r="F8" s="277"/>
      <c r="G8" s="277"/>
      <c r="H8" s="277"/>
      <c r="I8" s="277"/>
      <c r="J8" s="277"/>
      <c r="K8" s="277"/>
      <c r="L8" s="277"/>
      <c r="M8" s="277"/>
      <c r="N8" s="265" t="e">
        <f t="shared" si="0"/>
        <v>#DIV/0!</v>
      </c>
    </row>
    <row r="9" spans="1:14">
      <c r="A9" s="264" t="str">
        <f>'3 Income Crops &amp; Livestock'!B13</f>
        <v>Beans</v>
      </c>
      <c r="B9" s="277"/>
      <c r="C9" s="277"/>
      <c r="D9" s="277"/>
      <c r="E9" s="277"/>
      <c r="F9" s="277"/>
      <c r="G9" s="277"/>
      <c r="H9" s="277"/>
      <c r="I9" s="277"/>
      <c r="J9" s="277"/>
      <c r="K9" s="277"/>
      <c r="L9" s="277"/>
      <c r="M9" s="277"/>
      <c r="N9" s="265" t="e">
        <f t="shared" si="0"/>
        <v>#DIV/0!</v>
      </c>
    </row>
    <row r="10" spans="1:14">
      <c r="A10" s="264">
        <f>'3 Income Crops &amp; Livestock'!B15</f>
        <v>0</v>
      </c>
      <c r="B10" s="277"/>
      <c r="C10" s="277"/>
      <c r="D10" s="277"/>
      <c r="E10" s="277"/>
      <c r="F10" s="277"/>
      <c r="G10" s="277"/>
      <c r="H10" s="277"/>
      <c r="I10" s="277"/>
      <c r="J10" s="277"/>
      <c r="K10" s="277"/>
      <c r="L10" s="277"/>
      <c r="M10" s="277"/>
      <c r="N10" s="265" t="e">
        <f t="shared" si="0"/>
        <v>#DIV/0!</v>
      </c>
    </row>
    <row r="11" spans="1:14">
      <c r="A11" s="270" t="str">
        <f>'3 Income Crops &amp; Livestock'!B16</f>
        <v>By-products:</v>
      </c>
      <c r="B11" s="230"/>
      <c r="C11" s="230"/>
      <c r="D11" s="230"/>
      <c r="E11" s="230"/>
      <c r="F11" s="230"/>
      <c r="G11" s="230"/>
      <c r="H11" s="230"/>
      <c r="I11" s="230"/>
      <c r="J11" s="230"/>
      <c r="K11" s="230"/>
      <c r="L11" s="230"/>
      <c r="M11" s="230"/>
      <c r="N11" s="269"/>
    </row>
    <row r="12" spans="1:14">
      <c r="A12" s="264">
        <f>'3 Income Crops &amp; Livestock'!B17</f>
        <v>0</v>
      </c>
      <c r="B12" s="277"/>
      <c r="C12" s="277"/>
      <c r="D12" s="277"/>
      <c r="E12" s="277"/>
      <c r="F12" s="277"/>
      <c r="G12" s="277"/>
      <c r="H12" s="277"/>
      <c r="I12" s="277"/>
      <c r="J12" s="277"/>
      <c r="K12" s="277"/>
      <c r="L12" s="277"/>
      <c r="M12" s="277"/>
      <c r="N12" s="265" t="e">
        <f t="shared" si="0"/>
        <v>#DIV/0!</v>
      </c>
    </row>
    <row r="13" spans="1:14">
      <c r="A13" s="264">
        <f>'3 Income Crops &amp; Livestock'!B18</f>
        <v>0</v>
      </c>
      <c r="B13" s="277"/>
      <c r="C13" s="277"/>
      <c r="D13" s="277"/>
      <c r="E13" s="277"/>
      <c r="F13" s="277"/>
      <c r="G13" s="277"/>
      <c r="H13" s="277"/>
      <c r="I13" s="277"/>
      <c r="J13" s="277"/>
      <c r="K13" s="277"/>
      <c r="L13" s="277"/>
      <c r="M13" s="277"/>
      <c r="N13" s="265" t="e">
        <f t="shared" si="0"/>
        <v>#DIV/0!</v>
      </c>
    </row>
    <row r="14" spans="1:14">
      <c r="A14" s="264">
        <f>'3 Income Crops &amp; Livestock'!B19</f>
        <v>0</v>
      </c>
      <c r="B14" s="277"/>
      <c r="C14" s="277"/>
      <c r="D14" s="277"/>
      <c r="E14" s="277"/>
      <c r="F14" s="277"/>
      <c r="G14" s="277"/>
      <c r="H14" s="277"/>
      <c r="I14" s="277"/>
      <c r="J14" s="277"/>
      <c r="K14" s="277"/>
      <c r="L14" s="277"/>
      <c r="M14" s="277"/>
      <c r="N14" s="265" t="e">
        <f t="shared" si="0"/>
        <v>#DIV/0!</v>
      </c>
    </row>
    <row r="15" spans="1:14">
      <c r="A15" s="649" t="s">
        <v>85</v>
      </c>
      <c r="B15" s="650"/>
      <c r="C15" s="650"/>
      <c r="D15" s="650"/>
      <c r="E15" s="650"/>
      <c r="F15" s="650"/>
      <c r="G15" s="650"/>
      <c r="H15" s="650"/>
      <c r="I15" s="650"/>
      <c r="J15" s="650"/>
      <c r="K15" s="650"/>
      <c r="L15" s="650"/>
      <c r="M15" s="650"/>
      <c r="N15" s="651"/>
    </row>
    <row r="16" spans="1:14">
      <c r="A16" s="264">
        <f>'3 Income Crops &amp; Livestock'!B27</f>
        <v>0</v>
      </c>
      <c r="B16" s="277"/>
      <c r="C16" s="277"/>
      <c r="D16" s="277"/>
      <c r="E16" s="277"/>
      <c r="F16" s="277"/>
      <c r="G16" s="277"/>
      <c r="H16" s="277"/>
      <c r="I16" s="277"/>
      <c r="J16" s="277"/>
      <c r="K16" s="277"/>
      <c r="L16" s="277"/>
      <c r="M16" s="277"/>
      <c r="N16" s="265" t="e">
        <f t="shared" si="0"/>
        <v>#DIV/0!</v>
      </c>
    </row>
    <row r="17" spans="1:14">
      <c r="A17" s="264">
        <f>'3 Income Crops &amp; Livestock'!B28</f>
        <v>0</v>
      </c>
      <c r="B17" s="277"/>
      <c r="C17" s="277"/>
      <c r="D17" s="277"/>
      <c r="E17" s="277"/>
      <c r="F17" s="277"/>
      <c r="G17" s="277"/>
      <c r="H17" s="277"/>
      <c r="I17" s="277"/>
      <c r="J17" s="277"/>
      <c r="K17" s="277"/>
      <c r="L17" s="277"/>
      <c r="M17" s="277"/>
      <c r="N17" s="265" t="e">
        <f t="shared" si="0"/>
        <v>#DIV/0!</v>
      </c>
    </row>
    <row r="18" spans="1:14">
      <c r="A18" s="264">
        <f>'3 Income Crops &amp; Livestock'!B29</f>
        <v>0</v>
      </c>
      <c r="B18" s="277"/>
      <c r="C18" s="277"/>
      <c r="D18" s="277"/>
      <c r="E18" s="277"/>
      <c r="F18" s="277"/>
      <c r="G18" s="277"/>
      <c r="H18" s="277"/>
      <c r="I18" s="277"/>
      <c r="J18" s="277"/>
      <c r="K18" s="277"/>
      <c r="L18" s="277"/>
      <c r="M18" s="277"/>
      <c r="N18" s="265" t="e">
        <f t="shared" si="0"/>
        <v>#DIV/0!</v>
      </c>
    </row>
    <row r="19" spans="1:14">
      <c r="A19" s="264">
        <f>'3 Income Crops &amp; Livestock'!B30</f>
        <v>0</v>
      </c>
      <c r="B19" s="277"/>
      <c r="C19" s="277"/>
      <c r="D19" s="277"/>
      <c r="E19" s="277"/>
      <c r="F19" s="277"/>
      <c r="G19" s="277"/>
      <c r="H19" s="277"/>
      <c r="I19" s="277"/>
      <c r="J19" s="277"/>
      <c r="K19" s="277"/>
      <c r="L19" s="277"/>
      <c r="M19" s="277"/>
      <c r="N19" s="265" t="e">
        <f t="shared" si="0"/>
        <v>#DIV/0!</v>
      </c>
    </row>
    <row r="20" spans="1:14">
      <c r="A20" s="264">
        <f>'3 Income Crops &amp; Livestock'!B31</f>
        <v>0</v>
      </c>
      <c r="B20" s="277"/>
      <c r="C20" s="277"/>
      <c r="D20" s="277"/>
      <c r="E20" s="277"/>
      <c r="F20" s="277"/>
      <c r="G20" s="277"/>
      <c r="H20" s="277"/>
      <c r="I20" s="277"/>
      <c r="J20" s="277"/>
      <c r="K20" s="277"/>
      <c r="L20" s="277"/>
      <c r="M20" s="277"/>
      <c r="N20" s="265" t="e">
        <f t="shared" si="0"/>
        <v>#DIV/0!</v>
      </c>
    </row>
    <row r="21" spans="1:14">
      <c r="A21" s="270" t="str">
        <f>'3 Income Crops &amp; Livestock'!B32</f>
        <v>By-products:</v>
      </c>
      <c r="B21" s="230"/>
      <c r="C21" s="230"/>
      <c r="D21" s="230"/>
      <c r="E21" s="230"/>
      <c r="F21" s="230"/>
      <c r="G21" s="230"/>
      <c r="H21" s="230"/>
      <c r="I21" s="230"/>
      <c r="J21" s="230"/>
      <c r="K21" s="230"/>
      <c r="L21" s="230"/>
      <c r="M21" s="230"/>
      <c r="N21" s="269"/>
    </row>
    <row r="22" spans="1:14">
      <c r="A22" s="264">
        <f>'3 Income Crops &amp; Livestock'!B33</f>
        <v>0</v>
      </c>
      <c r="B22" s="277"/>
      <c r="C22" s="277"/>
      <c r="D22" s="277"/>
      <c r="E22" s="277"/>
      <c r="F22" s="277"/>
      <c r="G22" s="277"/>
      <c r="H22" s="277"/>
      <c r="I22" s="277"/>
      <c r="J22" s="277"/>
      <c r="K22" s="277"/>
      <c r="L22" s="277"/>
      <c r="M22" s="277"/>
      <c r="N22" s="265" t="e">
        <f t="shared" si="0"/>
        <v>#DIV/0!</v>
      </c>
    </row>
    <row r="23" spans="1:14">
      <c r="A23" s="264">
        <f>'3 Income Crops &amp; Livestock'!B34</f>
        <v>0</v>
      </c>
      <c r="B23" s="277"/>
      <c r="C23" s="277"/>
      <c r="D23" s="277"/>
      <c r="E23" s="277"/>
      <c r="F23" s="277"/>
      <c r="G23" s="277"/>
      <c r="H23" s="277"/>
      <c r="I23" s="277"/>
      <c r="J23" s="277"/>
      <c r="K23" s="277"/>
      <c r="L23" s="277"/>
      <c r="M23" s="277"/>
      <c r="N23" s="265" t="e">
        <f t="shared" si="0"/>
        <v>#DIV/0!</v>
      </c>
    </row>
    <row r="24" spans="1:14">
      <c r="A24" s="264">
        <f>'3 Income Crops &amp; Livestock'!B35</f>
        <v>0</v>
      </c>
      <c r="B24" s="277"/>
      <c r="C24" s="277"/>
      <c r="D24" s="277"/>
      <c r="E24" s="277"/>
      <c r="F24" s="277"/>
      <c r="G24" s="277"/>
      <c r="H24" s="277"/>
      <c r="I24" s="277"/>
      <c r="J24" s="277"/>
      <c r="K24" s="277"/>
      <c r="L24" s="277"/>
      <c r="M24" s="277"/>
      <c r="N24" s="265" t="e">
        <f t="shared" si="0"/>
        <v>#DIV/0!</v>
      </c>
    </row>
    <row r="25" spans="1:14">
      <c r="A25" s="649" t="s">
        <v>92</v>
      </c>
      <c r="B25" s="650"/>
      <c r="C25" s="650"/>
      <c r="D25" s="650"/>
      <c r="E25" s="650"/>
      <c r="F25" s="650"/>
      <c r="G25" s="650"/>
      <c r="H25" s="650"/>
      <c r="I25" s="650"/>
      <c r="J25" s="650"/>
      <c r="K25" s="650"/>
      <c r="L25" s="650"/>
      <c r="M25" s="650"/>
      <c r="N25" s="651"/>
    </row>
    <row r="26" spans="1:14">
      <c r="A26" s="264" t="str">
        <f>'3 Income Crops &amp; Livestock'!B44</f>
        <v>Dairy cows</v>
      </c>
      <c r="B26" s="277"/>
      <c r="C26" s="277"/>
      <c r="D26" s="277"/>
      <c r="E26" s="277"/>
      <c r="F26" s="277"/>
      <c r="G26" s="277"/>
      <c r="H26" s="277"/>
      <c r="I26" s="277"/>
      <c r="J26" s="277"/>
      <c r="K26" s="277"/>
      <c r="L26" s="277"/>
      <c r="M26" s="277"/>
      <c r="N26" s="265" t="e">
        <f t="shared" si="0"/>
        <v>#DIV/0!</v>
      </c>
    </row>
    <row r="27" spans="1:14">
      <c r="A27" s="264" t="str">
        <f>'3 Income Crops &amp; Livestock'!B45</f>
        <v>Heifers</v>
      </c>
      <c r="B27" s="277"/>
      <c r="C27" s="277"/>
      <c r="D27" s="277"/>
      <c r="E27" s="277"/>
      <c r="F27" s="277"/>
      <c r="G27" s="277"/>
      <c r="H27" s="277"/>
      <c r="I27" s="277"/>
      <c r="J27" s="277"/>
      <c r="K27" s="277"/>
      <c r="L27" s="277"/>
      <c r="M27" s="277"/>
      <c r="N27" s="265" t="e">
        <f t="shared" si="0"/>
        <v>#DIV/0!</v>
      </c>
    </row>
    <row r="28" spans="1:14">
      <c r="A28" s="264" t="str">
        <f>'3 Income Crops &amp; Livestock'!B46</f>
        <v>Adult steers</v>
      </c>
      <c r="B28" s="277"/>
      <c r="C28" s="277"/>
      <c r="D28" s="277"/>
      <c r="E28" s="277"/>
      <c r="F28" s="277"/>
      <c r="G28" s="277"/>
      <c r="H28" s="277"/>
      <c r="I28" s="277"/>
      <c r="J28" s="277"/>
      <c r="K28" s="277"/>
      <c r="L28" s="277"/>
      <c r="M28" s="277"/>
      <c r="N28" s="265" t="e">
        <f t="shared" si="0"/>
        <v>#DIV/0!</v>
      </c>
    </row>
    <row r="29" spans="1:14">
      <c r="A29" s="264" t="str">
        <f>'3 Income Crops &amp; Livestock'!B47</f>
        <v>Juvenile steers</v>
      </c>
      <c r="B29" s="277"/>
      <c r="C29" s="277"/>
      <c r="D29" s="277"/>
      <c r="E29" s="277"/>
      <c r="F29" s="277"/>
      <c r="G29" s="277"/>
      <c r="H29" s="277"/>
      <c r="I29" s="277"/>
      <c r="J29" s="277"/>
      <c r="K29" s="277"/>
      <c r="L29" s="277"/>
      <c r="M29" s="277"/>
      <c r="N29" s="265" t="e">
        <f t="shared" si="0"/>
        <v>#DIV/0!</v>
      </c>
    </row>
    <row r="30" spans="1:14">
      <c r="A30" s="264" t="str">
        <f>'3 Income Crops &amp; Livestock'!B48</f>
        <v>Calfs</v>
      </c>
      <c r="B30" s="277"/>
      <c r="C30" s="277"/>
      <c r="D30" s="277"/>
      <c r="E30" s="277"/>
      <c r="F30" s="277"/>
      <c r="G30" s="277"/>
      <c r="H30" s="277"/>
      <c r="I30" s="277"/>
      <c r="J30" s="277"/>
      <c r="K30" s="277"/>
      <c r="L30" s="277"/>
      <c r="M30" s="277"/>
      <c r="N30" s="265" t="e">
        <f t="shared" si="0"/>
        <v>#DIV/0!</v>
      </c>
    </row>
    <row r="31" spans="1:14">
      <c r="A31" s="264" t="str">
        <f>'3 Income Crops &amp; Livestock'!B49</f>
        <v>Sheep does</v>
      </c>
      <c r="B31" s="277"/>
      <c r="C31" s="277"/>
      <c r="D31" s="277"/>
      <c r="E31" s="277"/>
      <c r="F31" s="277"/>
      <c r="G31" s="277"/>
      <c r="H31" s="277"/>
      <c r="I31" s="277"/>
      <c r="J31" s="277"/>
      <c r="K31" s="277"/>
      <c r="L31" s="277"/>
      <c r="M31" s="277"/>
      <c r="N31" s="265" t="e">
        <f t="shared" si="0"/>
        <v>#DIV/0!</v>
      </c>
    </row>
    <row r="32" spans="1:14">
      <c r="A32" s="264" t="str">
        <f>'3 Income Crops &amp; Livestock'!B50</f>
        <v>Sheep bucks</v>
      </c>
      <c r="B32" s="277"/>
      <c r="C32" s="277"/>
      <c r="D32" s="277"/>
      <c r="E32" s="277"/>
      <c r="F32" s="277"/>
      <c r="G32" s="277"/>
      <c r="H32" s="277"/>
      <c r="I32" s="277"/>
      <c r="J32" s="277"/>
      <c r="K32" s="277"/>
      <c r="L32" s="277"/>
      <c r="M32" s="277"/>
      <c r="N32" s="265" t="e">
        <f t="shared" si="0"/>
        <v>#DIV/0!</v>
      </c>
    </row>
    <row r="33" spans="1:14">
      <c r="A33" s="264" t="str">
        <f>'3 Income Crops &amp; Livestock'!B51</f>
        <v>Sheep kids</v>
      </c>
      <c r="B33" s="277"/>
      <c r="C33" s="277"/>
      <c r="D33" s="277"/>
      <c r="E33" s="277"/>
      <c r="F33" s="277"/>
      <c r="G33" s="277"/>
      <c r="H33" s="277"/>
      <c r="I33" s="277"/>
      <c r="J33" s="277"/>
      <c r="K33" s="277"/>
      <c r="L33" s="277"/>
      <c r="M33" s="277"/>
      <c r="N33" s="265" t="e">
        <f t="shared" si="0"/>
        <v>#DIV/0!</v>
      </c>
    </row>
    <row r="34" spans="1:14">
      <c r="A34" s="264" t="str">
        <f>'3 Income Crops &amp; Livestock'!B52</f>
        <v>Goat does</v>
      </c>
      <c r="B34" s="277"/>
      <c r="C34" s="277"/>
      <c r="D34" s="277"/>
      <c r="E34" s="277"/>
      <c r="F34" s="277"/>
      <c r="G34" s="277"/>
      <c r="H34" s="277"/>
      <c r="I34" s="277"/>
      <c r="J34" s="277"/>
      <c r="K34" s="277"/>
      <c r="L34" s="277"/>
      <c r="M34" s="277"/>
      <c r="N34" s="265" t="e">
        <f t="shared" si="0"/>
        <v>#DIV/0!</v>
      </c>
    </row>
    <row r="35" spans="1:14">
      <c r="A35" s="264" t="str">
        <f>'3 Income Crops &amp; Livestock'!B53</f>
        <v>Goat bucks</v>
      </c>
      <c r="B35" s="277"/>
      <c r="C35" s="277"/>
      <c r="D35" s="277"/>
      <c r="E35" s="277"/>
      <c r="F35" s="277"/>
      <c r="G35" s="277"/>
      <c r="H35" s="277"/>
      <c r="I35" s="277"/>
      <c r="J35" s="277"/>
      <c r="K35" s="277"/>
      <c r="L35" s="277"/>
      <c r="M35" s="277"/>
      <c r="N35" s="265" t="e">
        <f t="shared" si="0"/>
        <v>#DIV/0!</v>
      </c>
    </row>
    <row r="36" spans="1:14">
      <c r="A36" s="264" t="str">
        <f>'3 Income Crops &amp; Livestock'!B54</f>
        <v>Goat kids</v>
      </c>
      <c r="B36" s="277"/>
      <c r="C36" s="277"/>
      <c r="D36" s="277"/>
      <c r="E36" s="277"/>
      <c r="F36" s="277"/>
      <c r="G36" s="277"/>
      <c r="H36" s="277"/>
      <c r="I36" s="277"/>
      <c r="J36" s="277"/>
      <c r="K36" s="277"/>
      <c r="L36" s="277"/>
      <c r="M36" s="277"/>
      <c r="N36" s="265" t="e">
        <f t="shared" si="0"/>
        <v>#DIV/0!</v>
      </c>
    </row>
    <row r="37" spans="1:14">
      <c r="A37" s="264" t="str">
        <f>'3 Income Crops &amp; Livestock'!B55</f>
        <v>Chickens</v>
      </c>
      <c r="B37" s="277"/>
      <c r="C37" s="277"/>
      <c r="D37" s="277"/>
      <c r="E37" s="277"/>
      <c r="F37" s="277"/>
      <c r="G37" s="277"/>
      <c r="H37" s="277"/>
      <c r="I37" s="277"/>
      <c r="J37" s="277"/>
      <c r="K37" s="277"/>
      <c r="L37" s="277"/>
      <c r="M37" s="277"/>
      <c r="N37" s="265" t="e">
        <f t="shared" si="0"/>
        <v>#DIV/0!</v>
      </c>
    </row>
    <row r="38" spans="1:14">
      <c r="A38" s="264">
        <f>'3 Income Crops &amp; Livestock'!B56</f>
        <v>0</v>
      </c>
      <c r="B38" s="277"/>
      <c r="C38" s="277"/>
      <c r="D38" s="277"/>
      <c r="E38" s="277"/>
      <c r="F38" s="277"/>
      <c r="G38" s="277"/>
      <c r="H38" s="277"/>
      <c r="I38" s="277"/>
      <c r="J38" s="277"/>
      <c r="K38" s="277"/>
      <c r="L38" s="277"/>
      <c r="M38" s="277"/>
      <c r="N38" s="265" t="e">
        <f t="shared" si="0"/>
        <v>#DIV/0!</v>
      </c>
    </row>
    <row r="39" spans="1:14">
      <c r="A39" s="264">
        <f>'3 Income Crops &amp; Livestock'!B57</f>
        <v>0</v>
      </c>
      <c r="B39" s="277"/>
      <c r="C39" s="277"/>
      <c r="D39" s="277"/>
      <c r="E39" s="277"/>
      <c r="F39" s="277"/>
      <c r="G39" s="277"/>
      <c r="H39" s="277"/>
      <c r="I39" s="277"/>
      <c r="J39" s="277"/>
      <c r="K39" s="277"/>
      <c r="L39" s="277"/>
      <c r="M39" s="277"/>
      <c r="N39" s="265" t="e">
        <f t="shared" si="0"/>
        <v>#DIV/0!</v>
      </c>
    </row>
    <row r="40" spans="1:14">
      <c r="A40" s="270" t="str">
        <f>'3 Income Crops &amp; Livestock'!B58</f>
        <v>By-products:</v>
      </c>
      <c r="B40" s="230"/>
      <c r="C40" s="230"/>
      <c r="D40" s="230"/>
      <c r="E40" s="230"/>
      <c r="F40" s="230"/>
      <c r="G40" s="230"/>
      <c r="H40" s="230"/>
      <c r="I40" s="230"/>
      <c r="J40" s="230"/>
      <c r="K40" s="230"/>
      <c r="L40" s="230"/>
      <c r="M40" s="230"/>
      <c r="N40" s="269"/>
    </row>
    <row r="41" spans="1:14">
      <c r="A41" s="264" t="str">
        <f>'3 Income Crops &amp; Livestock'!B59</f>
        <v>Milk</v>
      </c>
      <c r="B41" s="277"/>
      <c r="C41" s="277"/>
      <c r="D41" s="277"/>
      <c r="E41" s="277"/>
      <c r="F41" s="277"/>
      <c r="G41" s="277"/>
      <c r="H41" s="277"/>
      <c r="I41" s="277"/>
      <c r="J41" s="277"/>
      <c r="K41" s="277"/>
      <c r="L41" s="277"/>
      <c r="M41" s="277"/>
      <c r="N41" s="265" t="e">
        <f t="shared" si="0"/>
        <v>#DIV/0!</v>
      </c>
    </row>
    <row r="42" spans="1:14">
      <c r="A42" s="264" t="str">
        <f>'3 Income Crops &amp; Livestock'!B60</f>
        <v>Eggs</v>
      </c>
      <c r="B42" s="277"/>
      <c r="C42" s="277"/>
      <c r="D42" s="277"/>
      <c r="E42" s="277"/>
      <c r="F42" s="277"/>
      <c r="G42" s="277"/>
      <c r="H42" s="277"/>
      <c r="I42" s="277"/>
      <c r="J42" s="277"/>
      <c r="K42" s="277"/>
      <c r="L42" s="277"/>
      <c r="M42" s="277"/>
      <c r="N42" s="265" t="e">
        <f t="shared" si="0"/>
        <v>#DIV/0!</v>
      </c>
    </row>
    <row r="43" spans="1:14">
      <c r="A43" s="264" t="str">
        <f>'3 Income Crops &amp; Livestock'!B61</f>
        <v>Skins</v>
      </c>
      <c r="B43" s="277"/>
      <c r="C43" s="277"/>
      <c r="D43" s="277"/>
      <c r="E43" s="277"/>
      <c r="F43" s="277"/>
      <c r="G43" s="277"/>
      <c r="H43" s="277"/>
      <c r="I43" s="277"/>
      <c r="J43" s="277"/>
      <c r="K43" s="277"/>
      <c r="L43" s="277"/>
      <c r="M43" s="277"/>
      <c r="N43" s="265" t="e">
        <f t="shared" si="0"/>
        <v>#DIV/0!</v>
      </c>
    </row>
    <row r="44" spans="1:14">
      <c r="A44" s="264" t="str">
        <f>'3 Income Crops &amp; Livestock'!B62</f>
        <v>Manure</v>
      </c>
      <c r="B44" s="277"/>
      <c r="C44" s="277"/>
      <c r="D44" s="277"/>
      <c r="E44" s="277"/>
      <c r="F44" s="277"/>
      <c r="G44" s="277"/>
      <c r="H44" s="277"/>
      <c r="I44" s="277"/>
      <c r="J44" s="277"/>
      <c r="K44" s="277"/>
      <c r="L44" s="277"/>
      <c r="M44" s="277"/>
      <c r="N44" s="265" t="e">
        <f t="shared" si="0"/>
        <v>#DIV/0!</v>
      </c>
    </row>
    <row r="45" spans="1:14" ht="15" thickBot="1">
      <c r="A45" s="267">
        <f>'3 Income Crops &amp; Livestock'!B63</f>
        <v>0</v>
      </c>
      <c r="B45" s="278"/>
      <c r="C45" s="278"/>
      <c r="D45" s="278"/>
      <c r="E45" s="278"/>
      <c r="F45" s="278"/>
      <c r="G45" s="278"/>
      <c r="H45" s="278"/>
      <c r="I45" s="278"/>
      <c r="J45" s="278"/>
      <c r="K45" s="278"/>
      <c r="L45" s="278"/>
      <c r="M45" s="278"/>
      <c r="N45" s="268" t="e">
        <f t="shared" si="0"/>
        <v>#DIV/0!</v>
      </c>
    </row>
  </sheetData>
  <sheetProtection password="E738"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J36"/>
  <sheetViews>
    <sheetView view="pageBreakPreview" zoomScaleNormal="85" zoomScaleSheetLayoutView="100" workbookViewId="0">
      <selection activeCell="D7" sqref="D7"/>
    </sheetView>
  </sheetViews>
  <sheetFormatPr baseColWidth="10" defaultColWidth="9.08984375" defaultRowHeight="14"/>
  <cols>
    <col min="1" max="1" width="3.7265625" style="71" customWidth="1"/>
    <col min="2" max="2" width="26.6328125" style="71" customWidth="1"/>
    <col min="3" max="3" width="48.6328125" style="71" customWidth="1"/>
    <col min="4" max="4" width="19" style="71" customWidth="1"/>
    <col min="5" max="5" width="2.36328125" style="324" customWidth="1"/>
    <col min="6" max="6" width="5.6328125" style="71" customWidth="1"/>
    <col min="7" max="7" width="12.6328125" style="71" customWidth="1"/>
    <col min="8" max="8" width="11.6328125" style="71" customWidth="1"/>
    <col min="9" max="9" width="11.26953125" style="71" customWidth="1"/>
    <col min="10" max="11" width="9.08984375" style="71" customWidth="1"/>
    <col min="12" max="16384" width="9.08984375" style="71"/>
  </cols>
  <sheetData>
    <row r="1" spans="1:10" ht="14.5" thickBot="1">
      <c r="A1" s="652" t="s">
        <v>178</v>
      </c>
      <c r="B1" s="652"/>
      <c r="C1" s="652"/>
      <c r="D1" s="652"/>
      <c r="E1" s="341"/>
    </row>
    <row r="2" spans="1:10" ht="24" customHeight="1" thickTop="1">
      <c r="B2" s="552" t="s">
        <v>298</v>
      </c>
      <c r="C2" s="553"/>
      <c r="D2" s="554"/>
      <c r="E2" s="319"/>
    </row>
    <row r="3" spans="1:10" ht="9" customHeight="1">
      <c r="B3" s="72"/>
      <c r="C3" s="73"/>
      <c r="D3" s="81"/>
      <c r="E3" s="160"/>
    </row>
    <row r="4" spans="1:10" ht="9" customHeight="1">
      <c r="B4" s="79"/>
      <c r="C4" s="73"/>
      <c r="D4" s="81"/>
      <c r="E4" s="160"/>
    </row>
    <row r="5" spans="1:10" ht="20.25" customHeight="1">
      <c r="B5" s="661" t="s">
        <v>206</v>
      </c>
      <c r="C5" s="662"/>
      <c r="D5" s="663"/>
      <c r="E5" s="320"/>
    </row>
    <row r="6" spans="1:10" ht="15.75" customHeight="1" thickBot="1">
      <c r="B6" s="317" t="s">
        <v>215</v>
      </c>
      <c r="C6" s="315" t="s">
        <v>211</v>
      </c>
      <c r="D6" s="318" t="s">
        <v>251</v>
      </c>
      <c r="E6" s="320"/>
    </row>
    <row r="7" spans="1:10" ht="28.25" customHeight="1">
      <c r="B7" s="342" t="s">
        <v>207</v>
      </c>
      <c r="C7" s="343" t="s">
        <v>216</v>
      </c>
      <c r="D7" s="336"/>
      <c r="E7" s="321"/>
      <c r="F7" s="656" t="s">
        <v>217</v>
      </c>
      <c r="G7" s="657"/>
      <c r="H7" s="657"/>
      <c r="I7" s="658"/>
    </row>
    <row r="8" spans="1:10" ht="28.25" customHeight="1">
      <c r="B8" s="344" t="s">
        <v>208</v>
      </c>
      <c r="C8" s="343" t="s">
        <v>216</v>
      </c>
      <c r="D8" s="336"/>
      <c r="E8" s="321"/>
      <c r="F8" s="325"/>
      <c r="G8" s="326" t="s">
        <v>228</v>
      </c>
      <c r="H8" s="326" t="s">
        <v>229</v>
      </c>
      <c r="I8" s="327" t="s">
        <v>230</v>
      </c>
    </row>
    <row r="9" spans="1:10" ht="28.25" customHeight="1">
      <c r="B9" s="344" t="s">
        <v>209</v>
      </c>
      <c r="C9" s="343" t="s">
        <v>214</v>
      </c>
      <c r="D9" s="336"/>
      <c r="E9" s="321"/>
      <c r="F9" s="328" t="s">
        <v>231</v>
      </c>
      <c r="G9" s="332"/>
      <c r="H9" s="332"/>
      <c r="I9" s="333"/>
    </row>
    <row r="10" spans="1:10" ht="28.25" customHeight="1">
      <c r="B10" s="344" t="s">
        <v>245</v>
      </c>
      <c r="C10" s="343" t="s">
        <v>250</v>
      </c>
      <c r="D10" s="336"/>
      <c r="E10" s="321"/>
      <c r="F10" s="328" t="s">
        <v>232</v>
      </c>
      <c r="G10" s="332"/>
      <c r="H10" s="332"/>
      <c r="I10" s="333"/>
    </row>
    <row r="11" spans="1:10" ht="28.25" customHeight="1">
      <c r="B11" s="344" t="s">
        <v>246</v>
      </c>
      <c r="C11" s="343" t="s">
        <v>249</v>
      </c>
      <c r="D11" s="336"/>
      <c r="E11" s="321"/>
      <c r="F11" s="328" t="s">
        <v>233</v>
      </c>
      <c r="G11" s="332"/>
      <c r="H11" s="330"/>
      <c r="I11" s="331"/>
    </row>
    <row r="12" spans="1:10" ht="28.25" customHeight="1">
      <c r="B12" s="344" t="s">
        <v>247</v>
      </c>
      <c r="C12" s="343" t="s">
        <v>248</v>
      </c>
      <c r="D12" s="336"/>
      <c r="E12" s="321"/>
      <c r="F12" s="328" t="s">
        <v>234</v>
      </c>
      <c r="G12" s="332"/>
      <c r="H12" s="330"/>
      <c r="I12" s="331"/>
    </row>
    <row r="13" spans="1:10" ht="28.25" customHeight="1" thickBot="1">
      <c r="B13" s="344" t="s">
        <v>59</v>
      </c>
      <c r="C13" s="343" t="s">
        <v>255</v>
      </c>
      <c r="D13" s="336"/>
      <c r="E13" s="321"/>
      <c r="F13" s="328" t="s">
        <v>235</v>
      </c>
      <c r="G13" s="338"/>
      <c r="H13" s="330"/>
      <c r="I13" s="331"/>
    </row>
    <row r="14" spans="1:10" ht="28.25" customHeight="1" thickBot="1">
      <c r="B14" s="344" t="s">
        <v>212</v>
      </c>
      <c r="C14" s="343" t="s">
        <v>213</v>
      </c>
      <c r="D14" s="336"/>
      <c r="E14" s="321"/>
      <c r="F14" s="329" t="s">
        <v>6</v>
      </c>
      <c r="G14" s="339">
        <f>SUM(G9:G13)</f>
        <v>0</v>
      </c>
      <c r="H14" s="339">
        <f>H9*H10</f>
        <v>0</v>
      </c>
      <c r="I14" s="339" t="e">
        <f>I9/I10</f>
        <v>#DIV/0!</v>
      </c>
    </row>
    <row r="15" spans="1:10" ht="28.25" customHeight="1">
      <c r="B15" s="344" t="s">
        <v>210</v>
      </c>
      <c r="C15" s="343" t="s">
        <v>256</v>
      </c>
      <c r="D15" s="336"/>
      <c r="E15" s="321"/>
      <c r="F15" s="334"/>
      <c r="G15" s="335"/>
      <c r="H15" s="335"/>
      <c r="I15" s="335"/>
      <c r="J15" s="324"/>
    </row>
    <row r="16" spans="1:10" ht="28.25" customHeight="1">
      <c r="B16" s="313"/>
      <c r="C16" s="345"/>
      <c r="D16" s="336"/>
      <c r="E16" s="321"/>
    </row>
    <row r="17" spans="2:5" ht="15.75" customHeight="1">
      <c r="B17" s="92"/>
      <c r="C17" s="73"/>
      <c r="D17" s="316">
        <f>SUM(D7:D16)</f>
        <v>0</v>
      </c>
      <c r="E17" s="322"/>
    </row>
    <row r="18" spans="2:5" ht="15.75" customHeight="1">
      <c r="B18" s="92"/>
      <c r="C18" s="73"/>
      <c r="D18" s="314"/>
      <c r="E18" s="323"/>
    </row>
    <row r="19" spans="2:5" ht="15.75" customHeight="1">
      <c r="B19" s="661" t="s">
        <v>218</v>
      </c>
      <c r="C19" s="662"/>
      <c r="D19" s="663"/>
      <c r="E19" s="320"/>
    </row>
    <row r="20" spans="2:5" ht="15.75" customHeight="1">
      <c r="B20" s="317" t="s">
        <v>219</v>
      </c>
      <c r="C20" s="315" t="s">
        <v>211</v>
      </c>
      <c r="D20" s="318" t="s">
        <v>251</v>
      </c>
      <c r="E20" s="320"/>
    </row>
    <row r="21" spans="2:5" ht="28.25" customHeight="1">
      <c r="B21" s="342" t="s">
        <v>220</v>
      </c>
      <c r="C21" s="343" t="s">
        <v>237</v>
      </c>
      <c r="D21" s="336"/>
      <c r="E21" s="321"/>
    </row>
    <row r="22" spans="2:5" ht="28.25" customHeight="1">
      <c r="B22" s="342" t="s">
        <v>224</v>
      </c>
      <c r="C22" s="343" t="s">
        <v>238</v>
      </c>
      <c r="D22" s="336"/>
      <c r="E22" s="321"/>
    </row>
    <row r="23" spans="2:5" ht="28.25" customHeight="1">
      <c r="B23" s="344" t="s">
        <v>221</v>
      </c>
      <c r="C23" s="343" t="s">
        <v>239</v>
      </c>
      <c r="D23" s="336"/>
      <c r="E23" s="321"/>
    </row>
    <row r="24" spans="2:5" ht="28.25" customHeight="1">
      <c r="B24" s="344" t="s">
        <v>225</v>
      </c>
      <c r="C24" s="343" t="s">
        <v>240</v>
      </c>
      <c r="D24" s="336"/>
      <c r="E24" s="321"/>
    </row>
    <row r="25" spans="2:5" ht="28.25" customHeight="1">
      <c r="B25" s="344" t="s">
        <v>222</v>
      </c>
      <c r="C25" s="343" t="s">
        <v>226</v>
      </c>
      <c r="D25" s="336"/>
      <c r="E25" s="321"/>
    </row>
    <row r="26" spans="2:5" ht="28.25" customHeight="1">
      <c r="B26" s="344" t="s">
        <v>223</v>
      </c>
      <c r="C26" s="343" t="s">
        <v>241</v>
      </c>
      <c r="D26" s="336"/>
      <c r="E26" s="321"/>
    </row>
    <row r="27" spans="2:5" ht="28.25" customHeight="1">
      <c r="B27" s="344" t="s">
        <v>227</v>
      </c>
      <c r="C27" s="343" t="s">
        <v>243</v>
      </c>
      <c r="D27" s="336"/>
      <c r="E27" s="321"/>
    </row>
    <row r="28" spans="2:5" ht="28.25" customHeight="1">
      <c r="B28" s="344" t="s">
        <v>242</v>
      </c>
      <c r="C28" s="343" t="s">
        <v>244</v>
      </c>
      <c r="D28" s="336"/>
      <c r="E28" s="321"/>
    </row>
    <row r="29" spans="2:5" ht="28.25" customHeight="1">
      <c r="B29" s="337"/>
      <c r="C29" s="346"/>
      <c r="D29" s="336"/>
      <c r="E29" s="321"/>
    </row>
    <row r="30" spans="2:5" ht="15.75" customHeight="1">
      <c r="B30" s="92"/>
      <c r="C30" s="73"/>
      <c r="D30" s="316">
        <f>SUM(D21:D29)</f>
        <v>0</v>
      </c>
      <c r="E30" s="322"/>
    </row>
    <row r="31" spans="2:5" ht="15.75" customHeight="1" thickBot="1">
      <c r="B31" s="92"/>
      <c r="C31" s="73"/>
      <c r="D31" s="81"/>
    </row>
    <row r="32" spans="2:5" ht="15.75" customHeight="1" thickBot="1">
      <c r="B32" s="92"/>
      <c r="C32" s="358" t="s">
        <v>236</v>
      </c>
      <c r="D32" s="340">
        <f>D30-D17</f>
        <v>0</v>
      </c>
    </row>
    <row r="33" spans="2:4" ht="35.5" customHeight="1">
      <c r="B33" s="653" t="str">
        <f>IF(D32&gt;0,"You are profitable! Proceed with detailed analysis to be sure.",(IF(D32&lt;0,"You are making a loss. Review your values or consider additional income opportunities or means to reduce expenses.","")))</f>
        <v/>
      </c>
      <c r="C33" s="654"/>
      <c r="D33" s="655"/>
    </row>
    <row r="34" spans="2:4" ht="15.75" customHeight="1">
      <c r="B34" s="92"/>
      <c r="C34" s="659"/>
      <c r="D34" s="660"/>
    </row>
    <row r="35" spans="2:4" ht="14.5" thickBot="1">
      <c r="B35" s="193"/>
      <c r="C35" s="194"/>
      <c r="D35" s="229"/>
    </row>
    <row r="36" spans="2:4" ht="14.5" thickTop="1"/>
  </sheetData>
  <sheetProtection algorithmName="SHA-512" hashValue="T8KrUJU/4xW14JH+s1mWscn9sgUV1MzH5ZMyh3rmeFdjqomqAETtmkIh3JbrSfq0V1We5eJnOjPvpmV7C+b+VQ==" saltValue="bZwzazHqVCNC26r4QQFrpg=="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rgb="FFC00000"/>
  </sheetPr>
  <dimension ref="A1:J38"/>
  <sheetViews>
    <sheetView view="pageBreakPreview" zoomScaleNormal="100" zoomScaleSheetLayoutView="100" workbookViewId="0">
      <selection activeCell="C5" sqref="C5:E5"/>
    </sheetView>
  </sheetViews>
  <sheetFormatPr baseColWidth="10" defaultColWidth="11.36328125" defaultRowHeight="14"/>
  <cols>
    <col min="1" max="1" width="3.7265625" style="7" customWidth="1"/>
    <col min="2" max="2" width="27.7265625" style="7" customWidth="1"/>
    <col min="3" max="3" width="9.7265625" style="7" customWidth="1"/>
    <col min="4" max="4" width="13.08984375" style="7" customWidth="1"/>
    <col min="5" max="5" width="13" style="7" customWidth="1"/>
    <col min="6" max="6" width="10.90625" style="9" customWidth="1"/>
    <col min="7" max="7" width="10" style="9" customWidth="1"/>
    <col min="8" max="8" width="13.36328125" style="7" customWidth="1"/>
    <col min="9" max="9" width="8.7265625" style="7" customWidth="1"/>
    <col min="10" max="10" width="11.36328125" style="9" customWidth="1"/>
    <col min="11" max="11" width="3.7265625" style="7" customWidth="1"/>
    <col min="12" max="16384" width="11.36328125" style="7"/>
  </cols>
  <sheetData>
    <row r="1" spans="1:10" ht="14.5" thickBot="1">
      <c r="A1" s="519" t="s">
        <v>178</v>
      </c>
      <c r="B1" s="519"/>
      <c r="C1" s="519"/>
      <c r="D1" s="519"/>
      <c r="E1" s="519"/>
      <c r="F1" s="519"/>
      <c r="G1" s="519"/>
      <c r="H1" s="519"/>
      <c r="I1" s="519"/>
      <c r="J1" s="519"/>
    </row>
    <row r="2" spans="1:10" ht="12.25" customHeight="1" thickTop="1">
      <c r="B2" s="530" t="s">
        <v>117</v>
      </c>
      <c r="C2" s="531"/>
      <c r="D2" s="531"/>
      <c r="E2" s="531"/>
      <c r="F2" s="531"/>
      <c r="G2" s="531"/>
      <c r="H2" s="531"/>
      <c r="I2" s="531"/>
      <c r="J2" s="532"/>
    </row>
    <row r="3" spans="1:10" ht="11.25" customHeight="1">
      <c r="B3" s="533"/>
      <c r="C3" s="534"/>
      <c r="D3" s="534"/>
      <c r="E3" s="534"/>
      <c r="F3" s="534"/>
      <c r="G3" s="534"/>
      <c r="H3" s="534"/>
      <c r="I3" s="534"/>
      <c r="J3" s="535"/>
    </row>
    <row r="4" spans="1:10" ht="9.75" customHeight="1">
      <c r="B4" s="11"/>
      <c r="C4" s="12"/>
      <c r="D4" s="12"/>
      <c r="E4" s="12"/>
      <c r="F4" s="12"/>
      <c r="G4" s="12"/>
      <c r="H4" s="13"/>
      <c r="I4" s="13"/>
      <c r="J4" s="14"/>
    </row>
    <row r="5" spans="1:10">
      <c r="B5" s="15" t="s">
        <v>15</v>
      </c>
      <c r="C5" s="538"/>
      <c r="D5" s="539"/>
      <c r="E5" s="540"/>
      <c r="F5" s="16"/>
      <c r="G5" s="17" t="s">
        <v>16</v>
      </c>
      <c r="H5" s="544"/>
      <c r="I5" s="545"/>
      <c r="J5" s="546"/>
    </row>
    <row r="6" spans="1:10">
      <c r="B6" s="15" t="s">
        <v>281</v>
      </c>
      <c r="C6" s="541"/>
      <c r="D6" s="542"/>
      <c r="E6" s="543"/>
      <c r="F6" s="18"/>
      <c r="G6" s="17" t="s">
        <v>14</v>
      </c>
      <c r="H6" s="520"/>
      <c r="I6" s="521"/>
      <c r="J6" s="522"/>
    </row>
    <row r="7" spans="1:10">
      <c r="B7" s="11"/>
      <c r="C7" s="19"/>
      <c r="D7" s="20"/>
      <c r="E7" s="20"/>
      <c r="F7" s="21"/>
      <c r="G7" s="21"/>
      <c r="H7" s="22"/>
      <c r="I7" s="22"/>
      <c r="J7" s="23"/>
    </row>
    <row r="8" spans="1:10">
      <c r="B8" s="15" t="s">
        <v>12</v>
      </c>
      <c r="C8" s="523"/>
      <c r="D8" s="536"/>
      <c r="E8" s="537"/>
      <c r="F8" s="21"/>
      <c r="G8" s="21"/>
      <c r="H8" s="22"/>
      <c r="I8" s="22"/>
      <c r="J8" s="23"/>
    </row>
    <row r="9" spans="1:10">
      <c r="B9" s="15" t="s">
        <v>0</v>
      </c>
      <c r="C9" s="523"/>
      <c r="D9" s="536"/>
      <c r="E9" s="537"/>
      <c r="F9" s="21"/>
      <c r="G9" s="21"/>
      <c r="H9" s="22"/>
      <c r="I9" s="22"/>
      <c r="J9" s="23"/>
    </row>
    <row r="10" spans="1:10">
      <c r="B10" s="15" t="s">
        <v>1</v>
      </c>
      <c r="C10" s="523"/>
      <c r="D10" s="524"/>
      <c r="E10" s="525"/>
      <c r="F10" s="24"/>
      <c r="G10" s="21"/>
      <c r="H10" s="22"/>
      <c r="I10" s="22"/>
      <c r="J10" s="23"/>
    </row>
    <row r="11" spans="1:10">
      <c r="B11" s="15" t="s">
        <v>282</v>
      </c>
      <c r="C11" s="523"/>
      <c r="D11" s="524"/>
      <c r="E11" s="524"/>
      <c r="F11" s="524"/>
      <c r="G11" s="524"/>
      <c r="H11" s="525"/>
      <c r="I11" s="16"/>
      <c r="J11" s="279"/>
    </row>
    <row r="12" spans="1:10" ht="14.5">
      <c r="B12" s="15" t="s">
        <v>185</v>
      </c>
      <c r="C12" s="25"/>
      <c r="D12" s="26">
        <v>2018</v>
      </c>
      <c r="E12" s="27">
        <v>2019</v>
      </c>
      <c r="F12" s="28" t="s">
        <v>186</v>
      </c>
      <c r="G12" s="29"/>
      <c r="H12" s="30"/>
      <c r="I12" s="31"/>
      <c r="J12" s="23"/>
    </row>
    <row r="13" spans="1:10">
      <c r="B13" s="15" t="s">
        <v>2</v>
      </c>
      <c r="C13" s="25"/>
      <c r="D13" s="32" t="s">
        <v>294</v>
      </c>
      <c r="E13" s="30"/>
      <c r="F13" s="29"/>
      <c r="G13" s="29"/>
      <c r="H13" s="30"/>
      <c r="I13" s="31"/>
      <c r="J13" s="23"/>
    </row>
    <row r="14" spans="1:10">
      <c r="B14" s="15" t="s">
        <v>17</v>
      </c>
      <c r="C14" s="25"/>
      <c r="D14" s="32" t="s">
        <v>192</v>
      </c>
      <c r="E14" s="30"/>
      <c r="F14" s="29"/>
      <c r="G14" s="29"/>
      <c r="H14" s="30"/>
      <c r="I14" s="31"/>
      <c r="J14" s="23"/>
    </row>
    <row r="15" spans="1:10" ht="26.4" customHeight="1" thickBot="1">
      <c r="B15" s="33"/>
      <c r="C15" s="34"/>
      <c r="D15" s="378"/>
      <c r="E15" s="35"/>
      <c r="F15" s="36"/>
      <c r="G15" s="36"/>
      <c r="H15" s="35"/>
      <c r="I15" s="37"/>
      <c r="J15" s="452"/>
    </row>
    <row r="16" spans="1:10" ht="9.75" customHeight="1" thickTop="1" thickBot="1">
      <c r="B16" s="526"/>
      <c r="C16" s="526"/>
      <c r="D16" s="526"/>
      <c r="E16" s="526"/>
      <c r="F16" s="526"/>
      <c r="G16" s="526"/>
      <c r="H16" s="526"/>
      <c r="I16" s="526"/>
      <c r="J16" s="526"/>
    </row>
    <row r="17" spans="2:10" ht="24" customHeight="1" thickTop="1">
      <c r="B17" s="527" t="s">
        <v>118</v>
      </c>
      <c r="C17" s="528"/>
      <c r="D17" s="528"/>
      <c r="E17" s="528"/>
      <c r="F17" s="528"/>
      <c r="G17" s="528"/>
      <c r="H17" s="528"/>
      <c r="I17" s="528"/>
      <c r="J17" s="529"/>
    </row>
    <row r="18" spans="2:10" ht="9.75" customHeight="1">
      <c r="B18" s="38"/>
      <c r="C18" s="39"/>
      <c r="D18" s="39"/>
      <c r="E18" s="39"/>
      <c r="F18" s="40"/>
      <c r="G18" s="40"/>
      <c r="H18" s="39"/>
      <c r="I18" s="39"/>
      <c r="J18" s="23"/>
    </row>
    <row r="19" spans="2:10">
      <c r="B19" s="3" t="s">
        <v>257</v>
      </c>
      <c r="C19" s="39"/>
      <c r="D19" s="41" t="s">
        <v>8</v>
      </c>
      <c r="E19" s="41"/>
      <c r="F19" s="41"/>
      <c r="G19" s="41"/>
      <c r="H19" s="42"/>
      <c r="I19" s="41"/>
      <c r="J19" s="23"/>
    </row>
    <row r="20" spans="2:10">
      <c r="B20" s="43" t="s">
        <v>3</v>
      </c>
      <c r="C20" s="44"/>
      <c r="D20" s="44"/>
      <c r="E20" s="435">
        <v>1</v>
      </c>
      <c r="F20" s="450" t="str">
        <f>+$D$14</f>
        <v>Acre</v>
      </c>
      <c r="G20" s="41"/>
      <c r="H20" s="42"/>
      <c r="I20" s="41"/>
      <c r="J20" s="23"/>
    </row>
    <row r="21" spans="2:10">
      <c r="B21" s="43" t="s">
        <v>179</v>
      </c>
      <c r="C21" s="44"/>
      <c r="D21" s="44"/>
      <c r="E21" s="436"/>
      <c r="F21" s="450" t="str">
        <f t="shared" ref="F21:F27" si="0">+$D$14</f>
        <v>Acre</v>
      </c>
      <c r="G21" s="41"/>
      <c r="H21" s="42"/>
      <c r="I21" s="41"/>
      <c r="J21" s="23"/>
    </row>
    <row r="22" spans="2:10">
      <c r="B22" s="43" t="s">
        <v>184</v>
      </c>
      <c r="C22" s="44"/>
      <c r="D22" s="44"/>
      <c r="E22" s="436"/>
      <c r="F22" s="450" t="str">
        <f t="shared" si="0"/>
        <v>Acre</v>
      </c>
      <c r="G22" s="41"/>
      <c r="H22" s="42"/>
      <c r="I22" s="41"/>
      <c r="J22" s="23"/>
    </row>
    <row r="23" spans="2:10">
      <c r="B23" s="43" t="s">
        <v>180</v>
      </c>
      <c r="C23" s="44"/>
      <c r="D23" s="44"/>
      <c r="E23" s="436"/>
      <c r="F23" s="450" t="str">
        <f t="shared" si="0"/>
        <v>Acre</v>
      </c>
      <c r="G23" s="41"/>
      <c r="H23" s="42"/>
      <c r="I23" s="41"/>
      <c r="J23" s="23"/>
    </row>
    <row r="24" spans="2:10">
      <c r="B24" s="43" t="s">
        <v>181</v>
      </c>
      <c r="C24" s="44"/>
      <c r="D24" s="44"/>
      <c r="E24" s="436"/>
      <c r="F24" s="450" t="str">
        <f t="shared" si="0"/>
        <v>Acre</v>
      </c>
      <c r="G24" s="41"/>
      <c r="H24" s="42"/>
      <c r="I24" s="41"/>
      <c r="J24" s="23"/>
    </row>
    <row r="25" spans="2:10">
      <c r="B25" s="43" t="s">
        <v>182</v>
      </c>
      <c r="C25" s="44"/>
      <c r="D25" s="44"/>
      <c r="E25" s="437"/>
      <c r="F25" s="450" t="str">
        <f t="shared" si="0"/>
        <v>Acre</v>
      </c>
      <c r="G25" s="41"/>
      <c r="H25" s="42"/>
      <c r="I25" s="41"/>
      <c r="J25" s="23"/>
    </row>
    <row r="26" spans="2:10">
      <c r="B26" s="43" t="s">
        <v>183</v>
      </c>
      <c r="C26" s="292"/>
      <c r="D26" s="293"/>
      <c r="E26" s="438"/>
      <c r="F26" s="450" t="str">
        <f t="shared" si="0"/>
        <v>Acre</v>
      </c>
      <c r="G26" s="41"/>
      <c r="H26" s="42"/>
      <c r="I26" s="41"/>
      <c r="J26" s="23"/>
    </row>
    <row r="27" spans="2:10">
      <c r="B27" s="38"/>
      <c r="C27" s="39"/>
      <c r="D27" s="41" t="s">
        <v>6</v>
      </c>
      <c r="E27" s="47">
        <f>+SUM(E20:E23)-E24+E25-E26</f>
        <v>1</v>
      </c>
      <c r="F27" s="450" t="str">
        <f t="shared" si="0"/>
        <v>Acre</v>
      </c>
      <c r="G27" s="41"/>
      <c r="H27" s="42"/>
      <c r="I27" s="41"/>
      <c r="J27" s="23"/>
    </row>
    <row r="28" spans="2:10">
      <c r="B28" s="38"/>
      <c r="C28" s="39"/>
      <c r="D28" s="39"/>
      <c r="E28" s="39"/>
      <c r="F28" s="40"/>
      <c r="G28" s="41"/>
      <c r="H28" s="42"/>
      <c r="I28" s="41"/>
      <c r="J28" s="23"/>
    </row>
    <row r="29" spans="2:10">
      <c r="B29" s="38"/>
      <c r="C29" s="39"/>
      <c r="D29" s="48"/>
      <c r="E29" s="49"/>
      <c r="F29" s="40"/>
      <c r="G29" s="40"/>
      <c r="H29" s="39"/>
      <c r="I29" s="50"/>
      <c r="J29" s="23"/>
    </row>
    <row r="30" spans="2:10">
      <c r="B30" s="51" t="s">
        <v>7</v>
      </c>
      <c r="C30" s="52"/>
      <c r="D30" s="53" t="s">
        <v>8</v>
      </c>
      <c r="E30" s="54" t="s">
        <v>330</v>
      </c>
      <c r="F30" s="55" t="s">
        <v>13</v>
      </c>
      <c r="G30" s="56"/>
      <c r="H30" s="56"/>
      <c r="I30" s="41"/>
      <c r="J30" s="57"/>
    </row>
    <row r="31" spans="2:10" ht="14.5">
      <c r="B31" s="58" t="s">
        <v>125</v>
      </c>
      <c r="C31" s="44"/>
      <c r="D31" s="59"/>
      <c r="E31" s="60"/>
      <c r="F31" s="61">
        <v>1</v>
      </c>
      <c r="G31" s="45" t="str">
        <f t="shared" ref="G31:I36" si="1">+$D$14</f>
        <v>Acre</v>
      </c>
      <c r="H31" s="40"/>
      <c r="I31" s="41"/>
      <c r="J31" s="46"/>
    </row>
    <row r="32" spans="2:10" ht="14.5">
      <c r="B32" s="58" t="s">
        <v>9</v>
      </c>
      <c r="C32" s="44"/>
      <c r="D32" s="58"/>
      <c r="E32" s="62"/>
      <c r="F32" s="63"/>
      <c r="G32" s="45" t="str">
        <f t="shared" si="1"/>
        <v>Acre</v>
      </c>
      <c r="H32" s="40"/>
      <c r="I32" s="41"/>
      <c r="J32" s="46"/>
    </row>
    <row r="33" spans="2:10" ht="14.5">
      <c r="B33" s="58" t="s">
        <v>24</v>
      </c>
      <c r="C33" s="44"/>
      <c r="D33" s="64"/>
      <c r="E33" s="62"/>
      <c r="F33" s="63"/>
      <c r="G33" s="45" t="str">
        <f t="shared" si="1"/>
        <v>Acre</v>
      </c>
      <c r="H33" s="40"/>
      <c r="I33" s="41"/>
      <c r="J33" s="46"/>
    </row>
    <row r="34" spans="2:10" ht="14.5">
      <c r="B34" s="58" t="s">
        <v>126</v>
      </c>
      <c r="C34" s="44"/>
      <c r="D34" s="64"/>
      <c r="E34" s="62"/>
      <c r="F34" s="63"/>
      <c r="G34" s="45" t="str">
        <f t="shared" si="1"/>
        <v>Acre</v>
      </c>
      <c r="H34" s="40"/>
      <c r="I34" s="41"/>
      <c r="J34" s="46"/>
    </row>
    <row r="35" spans="2:10" ht="14.5">
      <c r="B35" s="58" t="s">
        <v>127</v>
      </c>
      <c r="C35" s="44"/>
      <c r="D35" s="44"/>
      <c r="E35" s="65"/>
      <c r="F35" s="66"/>
      <c r="G35" s="45" t="str">
        <f t="shared" si="1"/>
        <v>Acre</v>
      </c>
      <c r="H35" s="41" t="s">
        <v>23</v>
      </c>
      <c r="I35" s="41"/>
      <c r="J35" s="46"/>
    </row>
    <row r="36" spans="2:10" ht="50.25" customHeight="1">
      <c r="B36" s="67"/>
      <c r="C36" s="68"/>
      <c r="D36" s="69" t="s">
        <v>10</v>
      </c>
      <c r="E36" s="70">
        <f>+SUM(E31:E35)</f>
        <v>0</v>
      </c>
      <c r="F36" s="47">
        <f>+SUM(F31:F35)</f>
        <v>1</v>
      </c>
      <c r="G36" s="45" t="str">
        <f t="shared" si="1"/>
        <v>Acre</v>
      </c>
      <c r="H36" s="357">
        <f>IF(E36+F36=E27,E36+F36,"CHECK Property rights")</f>
        <v>1</v>
      </c>
      <c r="I36" s="45" t="str">
        <f t="shared" si="1"/>
        <v>Acre</v>
      </c>
      <c r="J36" s="46"/>
    </row>
    <row r="37" spans="2:10" ht="14.5" thickBot="1">
      <c r="B37" s="374"/>
      <c r="C37" s="375"/>
      <c r="D37" s="376"/>
      <c r="E37" s="377"/>
      <c r="F37" s="378"/>
      <c r="G37" s="378"/>
      <c r="H37" s="375"/>
      <c r="I37" s="379"/>
      <c r="J37" s="380"/>
    </row>
    <row r="38" spans="2:10" ht="14.5" thickTop="1"/>
  </sheetData>
  <sheetProtection password="E738" sheet="1" selectLockedCells="1"/>
  <mergeCells count="12">
    <mergeCell ref="A1:J1"/>
    <mergeCell ref="H6:J6"/>
    <mergeCell ref="C11:H11"/>
    <mergeCell ref="B16:J16"/>
    <mergeCell ref="B17:J17"/>
    <mergeCell ref="B2:J3"/>
    <mergeCell ref="C8:E8"/>
    <mergeCell ref="C10:E10"/>
    <mergeCell ref="C9:E9"/>
    <mergeCell ref="C5:E5"/>
    <mergeCell ref="C6:E6"/>
    <mergeCell ref="H5:J5"/>
  </mergeCells>
  <conditionalFormatting sqref="H36">
    <cfRule type="containsText" dxfId="57" priority="1" operator="containsText" text="CHECK Property rights">
      <formula>NOT(ISERROR(SEARCH("CHECK Property rights",H36)))</formula>
    </cfRule>
  </conditionalFormatting>
  <dataValidations xWindow="371" yWindow="342" count="4">
    <dataValidation type="decimal" operator="greaterThan" allowBlank="1" showInputMessage="1" showErrorMessage="1" error="Introduceti doar numere zecimale" sqref="E31:E35 E20:E26" xr:uid="{00000000-0002-0000-0100-000000000000}">
      <formula1>0</formula1>
    </dataValidation>
    <dataValidation type="whole" allowBlank="1" showInputMessage="1" showErrorMessage="1" error="You need to enter the year with four digits !" sqref="D12:E12" xr:uid="{00000000-0002-0000-0100-000001000000}">
      <formula1>1990</formula1>
      <formula2>2030</formula2>
    </dataValidation>
    <dataValidation allowBlank="1" showInputMessage="1" showErrorMessage="1" prompt="Please use the farm code as the unique file name." sqref="C6" xr:uid="{00000000-0002-0000-0100-000002000000}"/>
    <dataValidation allowBlank="1" showInputMessage="1" showErrorMessage="1" prompt="If CHECK! then compare area in Land classification to area in Property status. Areas do not match! " sqref="H36" xr:uid="{00000000-0002-0000-0100-000003000000}"/>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extLst>
    <ext xmlns:x14="http://schemas.microsoft.com/office/spreadsheetml/2009/9/main" uri="{CCE6A557-97BC-4b89-ADB6-D9C93CAAB3DF}">
      <x14:dataValidations xmlns:xm="http://schemas.microsoft.com/office/excel/2006/main" xWindow="371" yWindow="342" count="1">
        <x14:dataValidation type="list" allowBlank="1" showInputMessage="1" showErrorMessage="1" xr:uid="{00000000-0002-0000-0100-000004000000}">
          <x14:formula1>
            <xm:f>'List of dropdown'!$A$3:$A$8</xm:f>
          </x14:formula1>
          <xm:sqref>D14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tabColor rgb="FFC00000"/>
  </sheetPr>
  <dimension ref="A1:I45"/>
  <sheetViews>
    <sheetView view="pageBreakPreview" zoomScale="90" zoomScaleNormal="100" zoomScaleSheetLayoutView="90" workbookViewId="0">
      <selection activeCell="C30" sqref="C30"/>
    </sheetView>
  </sheetViews>
  <sheetFormatPr baseColWidth="10" defaultColWidth="9.08984375" defaultRowHeight="14"/>
  <cols>
    <col min="1" max="1" width="3.7265625" style="71" customWidth="1"/>
    <col min="2" max="2" width="35" style="71" customWidth="1"/>
    <col min="3" max="3" width="16.7265625" style="71" customWidth="1"/>
    <col min="4" max="4" width="16.26953125" style="71" customWidth="1"/>
    <col min="5" max="5" width="9.7265625" style="71" customWidth="1"/>
    <col min="6" max="6" width="9" style="71" customWidth="1"/>
    <col min="7" max="7" width="13.7265625" style="71" customWidth="1"/>
    <col min="8" max="8" width="29.6328125" style="71" customWidth="1"/>
    <col min="9" max="9" width="13.7265625" style="71" hidden="1" customWidth="1"/>
    <col min="10" max="10" width="10.26953125" style="71" customWidth="1"/>
    <col min="11" max="11" width="9.08984375" style="71" customWidth="1"/>
    <col min="12" max="16384" width="9.08984375" style="71"/>
  </cols>
  <sheetData>
    <row r="1" spans="1:9" ht="14.5" thickBot="1">
      <c r="A1" s="519" t="s">
        <v>178</v>
      </c>
      <c r="B1" s="519"/>
      <c r="C1" s="519"/>
      <c r="D1" s="519"/>
      <c r="E1" s="519"/>
      <c r="F1" s="519"/>
      <c r="G1" s="519"/>
      <c r="H1" s="519"/>
    </row>
    <row r="2" spans="1:9" ht="14.5" thickTop="1">
      <c r="B2" s="552" t="s">
        <v>119</v>
      </c>
      <c r="C2" s="553"/>
      <c r="D2" s="553"/>
      <c r="E2" s="553"/>
      <c r="F2" s="553"/>
      <c r="G2" s="554"/>
    </row>
    <row r="3" spans="1:9">
      <c r="B3" s="72"/>
      <c r="C3" s="73"/>
      <c r="D3" s="73"/>
      <c r="E3" s="73"/>
      <c r="F3" s="74"/>
      <c r="G3" s="75"/>
    </row>
    <row r="4" spans="1:9">
      <c r="B4" s="76"/>
      <c r="C4" s="73"/>
      <c r="D4" s="73"/>
      <c r="E4" s="77" t="s">
        <v>11</v>
      </c>
      <c r="F4" s="555">
        <f>'1 General Information'!C6</f>
        <v>0</v>
      </c>
      <c r="G4" s="556"/>
      <c r="I4" s="78"/>
    </row>
    <row r="5" spans="1:9">
      <c r="B5" s="79"/>
      <c r="C5" s="73"/>
      <c r="D5" s="73"/>
      <c r="E5" s="80"/>
      <c r="F5" s="73"/>
      <c r="G5" s="81"/>
    </row>
    <row r="6" spans="1:9" ht="15.75" customHeight="1">
      <c r="B6" s="557" t="s">
        <v>205</v>
      </c>
      <c r="C6" s="550" t="s">
        <v>253</v>
      </c>
      <c r="D6" s="550" t="s">
        <v>252</v>
      </c>
      <c r="E6" s="560" t="s">
        <v>18</v>
      </c>
      <c r="F6" s="562" t="s">
        <v>146</v>
      </c>
      <c r="G6" s="548" t="s">
        <v>147</v>
      </c>
    </row>
    <row r="7" spans="1:9" ht="15.75" customHeight="1">
      <c r="B7" s="558"/>
      <c r="C7" s="551"/>
      <c r="D7" s="551"/>
      <c r="E7" s="561"/>
      <c r="F7" s="563"/>
      <c r="G7" s="549"/>
    </row>
    <row r="8" spans="1:9" ht="15.75" customHeight="1">
      <c r="B8" s="558"/>
      <c r="C8" s="551"/>
      <c r="D8" s="551"/>
      <c r="E8" s="561"/>
      <c r="F8" s="563"/>
      <c r="G8" s="549"/>
    </row>
    <row r="9" spans="1:9" ht="36" customHeight="1">
      <c r="B9" s="558"/>
      <c r="C9" s="551"/>
      <c r="D9" s="551"/>
      <c r="E9" s="561"/>
      <c r="F9" s="563"/>
      <c r="G9" s="549"/>
    </row>
    <row r="10" spans="1:9" ht="16.5" customHeight="1">
      <c r="B10" s="559"/>
      <c r="C10" s="350" t="str">
        <f>'1 General Information'!D13</f>
        <v>€</v>
      </c>
      <c r="D10" s="351" t="str">
        <f>'1 General Information'!D13</f>
        <v>€</v>
      </c>
      <c r="E10" s="352" t="s">
        <v>38</v>
      </c>
      <c r="F10" s="353" t="s">
        <v>38</v>
      </c>
      <c r="G10" s="82" t="str">
        <f>'1 General Information'!D13</f>
        <v>€</v>
      </c>
    </row>
    <row r="11" spans="1:9" ht="15.75" customHeight="1">
      <c r="B11" s="280" t="s">
        <v>200</v>
      </c>
      <c r="C11" s="83">
        <v>60000</v>
      </c>
      <c r="D11" s="354">
        <v>10000</v>
      </c>
      <c r="E11" s="354">
        <v>2</v>
      </c>
      <c r="F11" s="83">
        <v>20</v>
      </c>
      <c r="G11" s="349">
        <f>IFERROR(SLN(C11,D11,(F11-E11)),"")</f>
        <v>2777.7777777777778</v>
      </c>
      <c r="H11" s="85" t="s">
        <v>113</v>
      </c>
      <c r="I11" s="78" t="s">
        <v>39</v>
      </c>
    </row>
    <row r="12" spans="1:9" ht="15.75" customHeight="1">
      <c r="B12" s="88" t="s">
        <v>39</v>
      </c>
      <c r="C12" s="86"/>
      <c r="D12" s="84"/>
      <c r="E12" s="84"/>
      <c r="F12" s="86"/>
      <c r="G12" s="349" t="str">
        <f t="shared" ref="G12:G36" si="0">IFERROR(SLN(C12,D12,(F12-E12)),"")</f>
        <v/>
      </c>
      <c r="H12" s="392" t="s">
        <v>299</v>
      </c>
    </row>
    <row r="13" spans="1:9" ht="15.75" customHeight="1">
      <c r="B13" s="88" t="s">
        <v>39</v>
      </c>
      <c r="C13" s="86"/>
      <c r="D13" s="84"/>
      <c r="E13" s="84"/>
      <c r="F13" s="86"/>
      <c r="G13" s="349" t="str">
        <f t="shared" si="0"/>
        <v/>
      </c>
      <c r="H13" s="87" t="s">
        <v>97</v>
      </c>
      <c r="I13" s="87" t="s">
        <v>200</v>
      </c>
    </row>
    <row r="14" spans="1:9" ht="15.75" customHeight="1">
      <c r="B14" s="280" t="s">
        <v>39</v>
      </c>
      <c r="C14" s="86"/>
      <c r="D14" s="84"/>
      <c r="E14" s="84"/>
      <c r="F14" s="86"/>
      <c r="G14" s="349" t="str">
        <f t="shared" si="0"/>
        <v/>
      </c>
      <c r="H14" s="87" t="s">
        <v>197</v>
      </c>
      <c r="I14" s="87" t="s">
        <v>201</v>
      </c>
    </row>
    <row r="15" spans="1:9" ht="15.75" customHeight="1">
      <c r="B15" s="280" t="s">
        <v>39</v>
      </c>
      <c r="C15" s="86"/>
      <c r="D15" s="84"/>
      <c r="E15" s="84"/>
      <c r="F15" s="86"/>
      <c r="G15" s="349" t="str">
        <f t="shared" si="0"/>
        <v/>
      </c>
      <c r="H15" s="87" t="s">
        <v>98</v>
      </c>
      <c r="I15" s="87" t="s">
        <v>30</v>
      </c>
    </row>
    <row r="16" spans="1:9" ht="15.75" customHeight="1">
      <c r="B16" s="88" t="s">
        <v>39</v>
      </c>
      <c r="C16" s="86"/>
      <c r="D16" s="84"/>
      <c r="E16" s="84"/>
      <c r="F16" s="86"/>
      <c r="G16" s="349" t="str">
        <f t="shared" si="0"/>
        <v/>
      </c>
      <c r="H16" s="87" t="s">
        <v>198</v>
      </c>
      <c r="I16" s="87" t="s">
        <v>199</v>
      </c>
    </row>
    <row r="17" spans="2:9" ht="15.75" customHeight="1">
      <c r="B17" s="88" t="s">
        <v>39</v>
      </c>
      <c r="C17" s="86"/>
      <c r="D17" s="84"/>
      <c r="E17" s="84"/>
      <c r="F17" s="86"/>
      <c r="G17" s="349" t="str">
        <f>IFERROR(SLN(C17,D17,(F17-E17)),"")</f>
        <v/>
      </c>
      <c r="H17" s="87" t="s">
        <v>99</v>
      </c>
      <c r="I17" s="87" t="s">
        <v>202</v>
      </c>
    </row>
    <row r="18" spans="2:9" ht="15.75" customHeight="1">
      <c r="B18" s="276" t="s">
        <v>39</v>
      </c>
      <c r="C18" s="86"/>
      <c r="D18" s="84"/>
      <c r="E18" s="84"/>
      <c r="F18" s="86"/>
      <c r="G18" s="349" t="str">
        <f t="shared" si="0"/>
        <v/>
      </c>
      <c r="H18" s="87" t="s">
        <v>100</v>
      </c>
      <c r="I18" s="87" t="s">
        <v>25</v>
      </c>
    </row>
    <row r="19" spans="2:9" ht="15.75" customHeight="1">
      <c r="B19" s="306" t="s">
        <v>39</v>
      </c>
      <c r="C19" s="86"/>
      <c r="D19" s="84"/>
      <c r="E19" s="84"/>
      <c r="F19" s="86"/>
      <c r="G19" s="349" t="str">
        <f t="shared" si="0"/>
        <v/>
      </c>
      <c r="H19" s="87" t="s">
        <v>101</v>
      </c>
      <c r="I19" s="87" t="s">
        <v>203</v>
      </c>
    </row>
    <row r="20" spans="2:9" ht="15.75" customHeight="1">
      <c r="B20" s="306" t="s">
        <v>39</v>
      </c>
      <c r="C20" s="86"/>
      <c r="D20" s="84"/>
      <c r="E20" s="84"/>
      <c r="F20" s="86"/>
      <c r="G20" s="349" t="str">
        <f t="shared" si="0"/>
        <v/>
      </c>
      <c r="H20" s="87" t="s">
        <v>102</v>
      </c>
      <c r="I20" s="87" t="s">
        <v>204</v>
      </c>
    </row>
    <row r="21" spans="2:9" ht="15.75" customHeight="1">
      <c r="B21" s="276" t="s">
        <v>39</v>
      </c>
      <c r="C21" s="86"/>
      <c r="D21" s="84"/>
      <c r="E21" s="84"/>
      <c r="F21" s="86"/>
      <c r="G21" s="349" t="str">
        <f t="shared" si="0"/>
        <v/>
      </c>
      <c r="H21" s="87" t="s">
        <v>103</v>
      </c>
      <c r="I21" s="87" t="s">
        <v>26</v>
      </c>
    </row>
    <row r="22" spans="2:9" ht="15.75" customHeight="1">
      <c r="B22" s="276" t="s">
        <v>39</v>
      </c>
      <c r="C22" s="86"/>
      <c r="D22" s="84"/>
      <c r="E22" s="84"/>
      <c r="F22" s="86"/>
      <c r="G22" s="349" t="str">
        <f t="shared" si="0"/>
        <v/>
      </c>
      <c r="H22" s="87" t="s">
        <v>104</v>
      </c>
      <c r="I22" s="87" t="s">
        <v>32</v>
      </c>
    </row>
    <row r="23" spans="2:9" ht="15.75" customHeight="1">
      <c r="B23" s="306" t="s">
        <v>39</v>
      </c>
      <c r="C23" s="86"/>
      <c r="D23" s="84"/>
      <c r="E23" s="84"/>
      <c r="F23" s="86"/>
      <c r="G23" s="349" t="str">
        <f t="shared" si="0"/>
        <v/>
      </c>
      <c r="H23" s="87" t="s">
        <v>105</v>
      </c>
      <c r="I23" s="87" t="s">
        <v>27</v>
      </c>
    </row>
    <row r="24" spans="2:9" ht="15.75" customHeight="1">
      <c r="B24" s="306" t="s">
        <v>39</v>
      </c>
      <c r="C24" s="86"/>
      <c r="D24" s="84"/>
      <c r="E24" s="84"/>
      <c r="F24" s="86"/>
      <c r="G24" s="349" t="str">
        <f t="shared" si="0"/>
        <v/>
      </c>
      <c r="H24" s="87" t="s">
        <v>106</v>
      </c>
      <c r="I24" s="87" t="s">
        <v>28</v>
      </c>
    </row>
    <row r="25" spans="2:9" ht="15.75" customHeight="1">
      <c r="B25" s="88" t="s">
        <v>39</v>
      </c>
      <c r="C25" s="86"/>
      <c r="D25" s="84"/>
      <c r="E25" s="84"/>
      <c r="F25" s="86"/>
      <c r="G25" s="349" t="str">
        <f t="shared" si="0"/>
        <v/>
      </c>
      <c r="H25" s="87" t="s">
        <v>107</v>
      </c>
      <c r="I25" s="87" t="s">
        <v>29</v>
      </c>
    </row>
    <row r="26" spans="2:9" ht="15.75" customHeight="1">
      <c r="B26" s="306" t="s">
        <v>39</v>
      </c>
      <c r="C26" s="86"/>
      <c r="D26" s="84"/>
      <c r="E26" s="84"/>
      <c r="F26" s="86"/>
      <c r="G26" s="349" t="str">
        <f t="shared" si="0"/>
        <v/>
      </c>
      <c r="H26" s="87" t="s">
        <v>108</v>
      </c>
      <c r="I26" s="87" t="s">
        <v>33</v>
      </c>
    </row>
    <row r="27" spans="2:9" ht="15.75" customHeight="1">
      <c r="B27" s="276" t="s">
        <v>39</v>
      </c>
      <c r="C27" s="86"/>
      <c r="D27" s="84"/>
      <c r="E27" s="84"/>
      <c r="F27" s="86"/>
      <c r="G27" s="349" t="str">
        <f t="shared" si="0"/>
        <v/>
      </c>
      <c r="H27" s="87" t="s">
        <v>109</v>
      </c>
      <c r="I27" s="87" t="s">
        <v>34</v>
      </c>
    </row>
    <row r="28" spans="2:9" ht="15.75" customHeight="1">
      <c r="B28" s="306" t="s">
        <v>39</v>
      </c>
      <c r="C28" s="86"/>
      <c r="D28" s="84"/>
      <c r="E28" s="84"/>
      <c r="F28" s="86"/>
      <c r="G28" s="349" t="str">
        <f t="shared" si="0"/>
        <v/>
      </c>
      <c r="H28" s="87" t="s">
        <v>110</v>
      </c>
      <c r="I28" s="87" t="s">
        <v>35</v>
      </c>
    </row>
    <row r="29" spans="2:9" ht="15.75" customHeight="1">
      <c r="B29" s="306"/>
      <c r="C29" s="86"/>
      <c r="D29" s="84"/>
      <c r="E29" s="84"/>
      <c r="F29" s="86"/>
      <c r="G29" s="349" t="str">
        <f t="shared" si="0"/>
        <v/>
      </c>
      <c r="H29" s="87" t="s">
        <v>111</v>
      </c>
      <c r="I29" s="87" t="s">
        <v>40</v>
      </c>
    </row>
    <row r="30" spans="2:9" ht="15.75" customHeight="1">
      <c r="B30" s="306"/>
      <c r="C30" s="86"/>
      <c r="D30" s="84"/>
      <c r="E30" s="84"/>
      <c r="F30" s="86"/>
      <c r="G30" s="349" t="str">
        <f t="shared" si="0"/>
        <v/>
      </c>
      <c r="H30" s="87" t="s">
        <v>112</v>
      </c>
      <c r="I30" s="87" t="s">
        <v>36</v>
      </c>
    </row>
    <row r="31" spans="2:9" ht="15.75" customHeight="1">
      <c r="B31" s="306"/>
      <c r="C31" s="86"/>
      <c r="D31" s="84"/>
      <c r="E31" s="84"/>
      <c r="F31" s="86"/>
      <c r="G31" s="349" t="str">
        <f t="shared" si="0"/>
        <v/>
      </c>
      <c r="H31" s="87" t="s">
        <v>297</v>
      </c>
      <c r="I31" s="87" t="s">
        <v>37</v>
      </c>
    </row>
    <row r="32" spans="2:9" ht="15.75" customHeight="1">
      <c r="B32" s="306"/>
      <c r="C32" s="86"/>
      <c r="D32" s="84"/>
      <c r="E32" s="84"/>
      <c r="F32" s="86"/>
      <c r="G32" s="349" t="str">
        <f t="shared" si="0"/>
        <v/>
      </c>
      <c r="H32" s="87"/>
      <c r="I32" s="87" t="s">
        <v>31</v>
      </c>
    </row>
    <row r="33" spans="2:7" ht="15.75" customHeight="1">
      <c r="B33" s="306"/>
      <c r="C33" s="86"/>
      <c r="D33" s="84"/>
      <c r="E33" s="84"/>
      <c r="F33" s="86"/>
      <c r="G33" s="349" t="str">
        <f t="shared" si="0"/>
        <v/>
      </c>
    </row>
    <row r="34" spans="2:7" ht="15.75" customHeight="1">
      <c r="B34" s="306"/>
      <c r="C34" s="86"/>
      <c r="D34" s="84"/>
      <c r="E34" s="84"/>
      <c r="F34" s="86"/>
      <c r="G34" s="349" t="str">
        <f t="shared" si="0"/>
        <v/>
      </c>
    </row>
    <row r="35" spans="2:7" ht="15.75" customHeight="1">
      <c r="B35" s="306"/>
      <c r="C35" s="86"/>
      <c r="D35" s="84"/>
      <c r="E35" s="84"/>
      <c r="F35" s="86"/>
      <c r="G35" s="349" t="str">
        <f t="shared" si="0"/>
        <v/>
      </c>
    </row>
    <row r="36" spans="2:7" ht="15.75" customHeight="1">
      <c r="B36" s="89"/>
      <c r="C36" s="89"/>
      <c r="D36" s="355"/>
      <c r="E36" s="355"/>
      <c r="F36" s="89"/>
      <c r="G36" s="349" t="str">
        <f t="shared" si="0"/>
        <v/>
      </c>
    </row>
    <row r="37" spans="2:7" ht="18" customHeight="1">
      <c r="B37" s="79"/>
      <c r="C37" s="90"/>
      <c r="D37" s="90"/>
      <c r="E37" s="90"/>
      <c r="F37" s="90"/>
      <c r="G37" s="91"/>
    </row>
    <row r="38" spans="2:7" ht="15.75" customHeight="1">
      <c r="B38" s="92"/>
      <c r="C38" s="547" t="s">
        <v>254</v>
      </c>
      <c r="D38" s="547"/>
      <c r="E38" s="547"/>
      <c r="F38" s="93" t="str">
        <f>'1 General Information'!D13</f>
        <v>€</v>
      </c>
      <c r="G38" s="94">
        <f>+SUM(G11:G36)</f>
        <v>2777.7777777777778</v>
      </c>
    </row>
    <row r="39" spans="2:7" ht="15.75" customHeight="1" thickBot="1">
      <c r="B39" s="95"/>
      <c r="C39" s="96"/>
      <c r="D39" s="96"/>
      <c r="E39" s="96"/>
      <c r="F39" s="96"/>
      <c r="G39" s="97"/>
    </row>
    <row r="40" spans="2:7" ht="15.75" customHeight="1" thickTop="1"/>
    <row r="41" spans="2:7" ht="15.75" customHeight="1"/>
    <row r="42" spans="2:7" ht="15.75" customHeight="1"/>
    <row r="43" spans="2:7" ht="15.75" customHeight="1"/>
    <row r="44" spans="2:7" ht="15.75" customHeight="1"/>
    <row r="45" spans="2:7" ht="9.75" customHeight="1"/>
  </sheetData>
  <sheetProtection password="E738" sheet="1" objects="1" scenarios="1" selectLockedCells="1"/>
  <sortState xmlns:xlrd2="http://schemas.microsoft.com/office/spreadsheetml/2017/richdata2"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28" xr:uid="{00000000-0002-0000-0200-000000000000}">
      <formula1>$I$13:$I$32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0">
    <tabColor rgb="FFC00000"/>
  </sheetPr>
  <dimension ref="A1:V65"/>
  <sheetViews>
    <sheetView view="pageBreakPreview" topLeftCell="A7" zoomScale="80" zoomScaleNormal="110" zoomScaleSheetLayoutView="80" workbookViewId="0">
      <selection activeCell="B10" sqref="B10"/>
    </sheetView>
  </sheetViews>
  <sheetFormatPr baseColWidth="10" defaultColWidth="9.08984375" defaultRowHeight="14"/>
  <cols>
    <col min="1" max="1" width="3.7265625" style="160" customWidth="1"/>
    <col min="2" max="2" width="25.90625" style="160" customWidth="1"/>
    <col min="3" max="3" width="10.90625" style="160" customWidth="1"/>
    <col min="4" max="4" width="13" style="160" customWidth="1"/>
    <col min="5" max="5" width="10.6328125" style="160" customWidth="1"/>
    <col min="6" max="6" width="11.36328125" style="199" customWidth="1"/>
    <col min="7" max="7" width="10.36328125" style="199" customWidth="1"/>
    <col min="8" max="8" width="16.7265625" style="178" customWidth="1"/>
    <col min="9" max="9" width="0.90625" style="160" customWidth="1"/>
    <col min="10" max="10" width="26.7265625" style="160" hidden="1" customWidth="1"/>
    <col min="11" max="11" width="16.7265625" style="160" hidden="1" customWidth="1"/>
    <col min="12" max="12" width="9.08984375" style="160"/>
    <col min="13" max="13" width="9.08984375" style="160" customWidth="1"/>
    <col min="14" max="14" width="8.90625" style="160" customWidth="1"/>
    <col min="15" max="15" width="17.7265625" style="160" customWidth="1"/>
    <col min="16" max="16" width="10" style="160" customWidth="1"/>
    <col min="17" max="16384" width="9.08984375" style="160"/>
  </cols>
  <sheetData>
    <row r="1" spans="1:8" ht="14.5" thickBot="1">
      <c r="A1" s="519" t="s">
        <v>178</v>
      </c>
      <c r="B1" s="519"/>
      <c r="C1" s="519"/>
      <c r="D1" s="519"/>
      <c r="E1" s="519"/>
      <c r="F1" s="519"/>
      <c r="G1" s="519"/>
      <c r="H1" s="519"/>
    </row>
    <row r="2" spans="1:8" ht="14.5" thickTop="1">
      <c r="A2" s="384"/>
      <c r="B2" s="564" t="s">
        <v>266</v>
      </c>
      <c r="C2" s="565"/>
      <c r="D2" s="565"/>
      <c r="E2" s="565"/>
      <c r="F2" s="565"/>
      <c r="G2" s="565"/>
      <c r="H2" s="566"/>
    </row>
    <row r="3" spans="1:8">
      <c r="A3" s="384"/>
      <c r="B3" s="161"/>
      <c r="C3" s="397"/>
      <c r="D3" s="162"/>
      <c r="E3" s="162"/>
      <c r="F3" s="163"/>
      <c r="G3" s="110"/>
      <c r="H3" s="102"/>
    </row>
    <row r="4" spans="1:8">
      <c r="A4" s="384"/>
      <c r="B4" s="104"/>
      <c r="C4" s="398"/>
      <c r="D4" s="164"/>
      <c r="E4" s="158"/>
      <c r="F4" s="165" t="s">
        <v>11</v>
      </c>
      <c r="G4" s="573">
        <f>'1 General Information'!C6</f>
        <v>0</v>
      </c>
      <c r="H4" s="574"/>
    </row>
    <row r="5" spans="1:8">
      <c r="A5" s="384"/>
      <c r="B5" s="166"/>
      <c r="C5" s="101" t="s">
        <v>304</v>
      </c>
      <c r="D5" s="101" t="s">
        <v>305</v>
      </c>
      <c r="E5" s="106"/>
      <c r="F5" s="110"/>
      <c r="G5" s="110"/>
      <c r="H5" s="102"/>
    </row>
    <row r="6" spans="1:8" ht="14.5">
      <c r="A6" s="384"/>
      <c r="B6" s="167" t="s">
        <v>84</v>
      </c>
      <c r="C6" s="168">
        <f>'List of dropdown'!E24</f>
        <v>1</v>
      </c>
      <c r="D6" s="168">
        <f>'List of dropdown'!E25</f>
        <v>1</v>
      </c>
      <c r="E6" s="169" t="str">
        <f>'1 General Information'!D14</f>
        <v>Acre</v>
      </c>
      <c r="F6" s="170"/>
      <c r="G6" s="170"/>
      <c r="H6" s="171"/>
    </row>
    <row r="7" spans="1:8" ht="42.5" thickBot="1">
      <c r="A7" s="384"/>
      <c r="B7" s="173"/>
      <c r="C7" s="401"/>
      <c r="D7" s="174"/>
      <c r="E7" s="175" t="s">
        <v>41</v>
      </c>
      <c r="F7" s="176" t="str">
        <f>"Yield per "&amp; '1 General Information'!D14 &amp;" or Quantity"</f>
        <v>Yield per Acre or Quantity</v>
      </c>
      <c r="G7" s="176" t="s">
        <v>42</v>
      </c>
      <c r="H7" s="177" t="s">
        <v>43</v>
      </c>
    </row>
    <row r="8" spans="1:8" ht="14.5" thickBot="1">
      <c r="A8" s="384"/>
      <c r="B8" s="575" t="s">
        <v>47</v>
      </c>
      <c r="C8" s="576"/>
      <c r="D8" s="576"/>
      <c r="E8" s="576"/>
      <c r="F8" s="576"/>
      <c r="G8" s="576"/>
      <c r="H8" s="577"/>
    </row>
    <row r="9" spans="1:8" ht="14.5">
      <c r="A9" s="384"/>
      <c r="B9" s="200" t="s">
        <v>82</v>
      </c>
      <c r="C9" s="402" t="s">
        <v>303</v>
      </c>
      <c r="D9" s="201" t="s">
        <v>83</v>
      </c>
      <c r="E9" s="427"/>
      <c r="F9" s="428"/>
      <c r="G9" s="429"/>
      <c r="H9" s="202"/>
    </row>
    <row r="10" spans="1:8" ht="14.5">
      <c r="A10" s="384"/>
      <c r="B10" s="288" t="s">
        <v>316</v>
      </c>
      <c r="C10" s="403" t="s">
        <v>304</v>
      </c>
      <c r="D10" s="415">
        <v>0.5</v>
      </c>
      <c r="E10" s="180"/>
      <c r="F10" s="181"/>
      <c r="G10" s="387"/>
      <c r="H10" s="183">
        <f>+G10*F10*D10</f>
        <v>0</v>
      </c>
    </row>
    <row r="11" spans="1:8" ht="14.5">
      <c r="A11" s="384"/>
      <c r="B11" s="288" t="s">
        <v>317</v>
      </c>
      <c r="C11" s="403" t="s">
        <v>304</v>
      </c>
      <c r="D11" s="415">
        <v>0.5</v>
      </c>
      <c r="E11" s="180"/>
      <c r="F11" s="181"/>
      <c r="G11" s="387"/>
      <c r="H11" s="183">
        <f t="shared" ref="H11:H14" si="0">+G11*F11*D11</f>
        <v>0</v>
      </c>
    </row>
    <row r="12" spans="1:8" ht="14.5">
      <c r="A12" s="384"/>
      <c r="B12" s="288" t="s">
        <v>316</v>
      </c>
      <c r="C12" s="403" t="s">
        <v>305</v>
      </c>
      <c r="D12" s="415">
        <v>0.5</v>
      </c>
      <c r="E12" s="180"/>
      <c r="F12" s="181"/>
      <c r="G12" s="387"/>
      <c r="H12" s="183">
        <f t="shared" si="0"/>
        <v>0</v>
      </c>
    </row>
    <row r="13" spans="1:8" ht="14.5">
      <c r="A13" s="384"/>
      <c r="B13" s="288" t="s">
        <v>318</v>
      </c>
      <c r="C13" s="403" t="s">
        <v>305</v>
      </c>
      <c r="D13" s="415">
        <v>0.5</v>
      </c>
      <c r="E13" s="180"/>
      <c r="F13" s="181"/>
      <c r="G13" s="387"/>
      <c r="H13" s="183">
        <f t="shared" si="0"/>
        <v>0</v>
      </c>
    </row>
    <row r="14" spans="1:8" ht="14.5">
      <c r="A14" s="396"/>
      <c r="B14" s="288"/>
      <c r="C14" s="403"/>
      <c r="D14" s="415"/>
      <c r="E14" s="180"/>
      <c r="F14" s="181"/>
      <c r="G14" s="387"/>
      <c r="H14" s="183">
        <f t="shared" si="0"/>
        <v>0</v>
      </c>
    </row>
    <row r="15" spans="1:8" ht="14.5">
      <c r="A15" s="384"/>
      <c r="B15" s="288"/>
      <c r="C15" s="403"/>
      <c r="D15" s="415"/>
      <c r="E15" s="180"/>
      <c r="F15" s="181"/>
      <c r="G15" s="387"/>
      <c r="H15" s="183">
        <f>+G15*F15*D15</f>
        <v>0</v>
      </c>
    </row>
    <row r="16" spans="1:8" ht="14.5">
      <c r="A16" s="384"/>
      <c r="B16" s="185" t="s">
        <v>86</v>
      </c>
      <c r="C16" s="404"/>
      <c r="D16" s="186"/>
      <c r="E16" s="453"/>
      <c r="F16" s="426"/>
      <c r="G16" s="426"/>
      <c r="H16" s="187"/>
    </row>
    <row r="17" spans="1:16" ht="14.5">
      <c r="A17" s="384"/>
      <c r="B17" s="581"/>
      <c r="C17" s="582"/>
      <c r="D17" s="188"/>
      <c r="E17" s="180"/>
      <c r="F17" s="181"/>
      <c r="G17" s="387"/>
      <c r="H17" s="183">
        <f t="shared" ref="H17:H19" si="1">+G17*F17</f>
        <v>0</v>
      </c>
    </row>
    <row r="18" spans="1:16" ht="14.5">
      <c r="A18" s="384"/>
      <c r="B18" s="581"/>
      <c r="C18" s="582"/>
      <c r="D18" s="188"/>
      <c r="E18" s="180"/>
      <c r="F18" s="181"/>
      <c r="G18" s="387"/>
      <c r="H18" s="183">
        <f t="shared" si="1"/>
        <v>0</v>
      </c>
    </row>
    <row r="19" spans="1:16" ht="14.5">
      <c r="A19" s="384"/>
      <c r="B19" s="581"/>
      <c r="C19" s="582"/>
      <c r="D19" s="188"/>
      <c r="E19" s="180"/>
      <c r="F19" s="181"/>
      <c r="G19" s="387"/>
      <c r="H19" s="183">
        <f t="shared" si="1"/>
        <v>0</v>
      </c>
    </row>
    <row r="20" spans="1:16" ht="14.5" thickBot="1">
      <c r="A20" s="384"/>
      <c r="B20" s="578" t="s">
        <v>270</v>
      </c>
      <c r="C20" s="579"/>
      <c r="D20" s="579"/>
      <c r="E20" s="579"/>
      <c r="F20" s="579"/>
      <c r="G20" s="580"/>
      <c r="H20" s="159">
        <f>SUM(H10:H19)</f>
        <v>0</v>
      </c>
    </row>
    <row r="21" spans="1:16" ht="18.75" customHeight="1" thickTop="1">
      <c r="A21" s="384"/>
      <c r="B21" s="564" t="s">
        <v>267</v>
      </c>
      <c r="C21" s="565"/>
      <c r="D21" s="565"/>
      <c r="E21" s="565"/>
      <c r="F21" s="565"/>
      <c r="G21" s="565"/>
      <c r="H21" s="566"/>
    </row>
    <row r="22" spans="1:16">
      <c r="A22" s="384"/>
      <c r="B22" s="161"/>
      <c r="C22" s="397"/>
      <c r="D22" s="162"/>
      <c r="E22" s="162"/>
      <c r="F22" s="163"/>
      <c r="G22" s="110"/>
      <c r="H22" s="102"/>
    </row>
    <row r="23" spans="1:16" ht="14.5">
      <c r="A23" s="384"/>
      <c r="B23" s="167" t="s">
        <v>84</v>
      </c>
      <c r="C23" s="400"/>
      <c r="D23" s="168">
        <f>SUM(D27:D31)</f>
        <v>0</v>
      </c>
      <c r="E23" s="169" t="str">
        <f>'1 General Information'!D14</f>
        <v>Acre</v>
      </c>
      <c r="F23" s="170"/>
      <c r="G23" s="170"/>
      <c r="H23" s="171"/>
    </row>
    <row r="24" spans="1:16" ht="42.5" thickBot="1">
      <c r="A24" s="384"/>
      <c r="B24" s="173"/>
      <c r="C24" s="401"/>
      <c r="D24" s="174"/>
      <c r="E24" s="175" t="s">
        <v>41</v>
      </c>
      <c r="F24" s="176" t="str">
        <f>"Yield per "&amp; '1 General Information'!D14 &amp;" or Quantity"</f>
        <v>Yield per Acre or Quantity</v>
      </c>
      <c r="G24" s="176" t="s">
        <v>42</v>
      </c>
      <c r="H24" s="177" t="s">
        <v>43</v>
      </c>
    </row>
    <row r="25" spans="1:16" ht="14.5" thickBot="1">
      <c r="A25" s="384"/>
      <c r="B25" s="575" t="s">
        <v>47</v>
      </c>
      <c r="C25" s="576"/>
      <c r="D25" s="576"/>
      <c r="E25" s="576"/>
      <c r="F25" s="576"/>
      <c r="G25" s="576"/>
      <c r="H25" s="577"/>
    </row>
    <row r="26" spans="1:16" ht="14.5">
      <c r="A26" s="384"/>
      <c r="B26" s="359" t="s">
        <v>82</v>
      </c>
      <c r="C26" s="402"/>
      <c r="D26" s="402" t="s">
        <v>83</v>
      </c>
      <c r="E26" s="427"/>
      <c r="F26" s="428"/>
      <c r="G26" s="429"/>
      <c r="H26" s="202"/>
    </row>
    <row r="27" spans="1:16" ht="14.5">
      <c r="A27" s="384"/>
      <c r="B27" s="581"/>
      <c r="C27" s="596"/>
      <c r="D27" s="415"/>
      <c r="E27" s="180"/>
      <c r="F27" s="181"/>
      <c r="G27" s="387"/>
      <c r="H27" s="183">
        <f>+G27*F27*D27</f>
        <v>0</v>
      </c>
    </row>
    <row r="28" spans="1:16" ht="14.5">
      <c r="A28" s="384"/>
      <c r="B28" s="581"/>
      <c r="C28" s="583"/>
      <c r="D28" s="415"/>
      <c r="E28" s="180"/>
      <c r="F28" s="181"/>
      <c r="G28" s="387"/>
      <c r="H28" s="183">
        <f t="shared" ref="H28:H31" si="2">+G28*F28*D28</f>
        <v>0</v>
      </c>
    </row>
    <row r="29" spans="1:16" ht="14.5">
      <c r="A29" s="384"/>
      <c r="B29" s="581"/>
      <c r="C29" s="583"/>
      <c r="D29" s="415"/>
      <c r="E29" s="180"/>
      <c r="F29" s="181"/>
      <c r="G29" s="387"/>
      <c r="H29" s="183">
        <f t="shared" si="2"/>
        <v>0</v>
      </c>
    </row>
    <row r="30" spans="1:16" ht="14.5">
      <c r="A30" s="384"/>
      <c r="B30" s="581"/>
      <c r="C30" s="583"/>
      <c r="D30" s="415"/>
      <c r="E30" s="180"/>
      <c r="F30" s="181"/>
      <c r="G30" s="387"/>
      <c r="H30" s="183">
        <f t="shared" si="2"/>
        <v>0</v>
      </c>
    </row>
    <row r="31" spans="1:16" ht="14.5">
      <c r="A31" s="384"/>
      <c r="B31" s="581"/>
      <c r="C31" s="583"/>
      <c r="D31" s="415"/>
      <c r="E31" s="180"/>
      <c r="F31" s="181"/>
      <c r="G31" s="387"/>
      <c r="H31" s="183">
        <f t="shared" si="2"/>
        <v>0</v>
      </c>
    </row>
    <row r="32" spans="1:16" ht="14.5">
      <c r="A32" s="384"/>
      <c r="B32" s="185" t="s">
        <v>86</v>
      </c>
      <c r="C32" s="404"/>
      <c r="D32" s="186"/>
      <c r="E32" s="453"/>
      <c r="F32" s="426"/>
      <c r="G32" s="426"/>
      <c r="H32" s="187"/>
      <c r="L32" s="593"/>
      <c r="M32" s="593"/>
      <c r="N32" s="593"/>
      <c r="O32" s="593"/>
      <c r="P32" s="593"/>
    </row>
    <row r="33" spans="1:22" ht="14.5">
      <c r="A33" s="384"/>
      <c r="B33" s="581"/>
      <c r="C33" s="582"/>
      <c r="D33" s="188"/>
      <c r="E33" s="180"/>
      <c r="F33" s="181"/>
      <c r="G33" s="387"/>
      <c r="H33" s="183">
        <f t="shared" ref="H33:H35" si="3">+G33*F33</f>
        <v>0</v>
      </c>
    </row>
    <row r="34" spans="1:22" ht="14.5">
      <c r="A34" s="384"/>
      <c r="B34" s="581"/>
      <c r="C34" s="582"/>
      <c r="D34" s="188"/>
      <c r="E34" s="180"/>
      <c r="F34" s="181"/>
      <c r="G34" s="387"/>
      <c r="H34" s="183">
        <f>+G34*F34</f>
        <v>0</v>
      </c>
    </row>
    <row r="35" spans="1:22" ht="14.5">
      <c r="A35" s="384"/>
      <c r="B35" s="581"/>
      <c r="C35" s="582"/>
      <c r="D35" s="188"/>
      <c r="E35" s="180"/>
      <c r="F35" s="181"/>
      <c r="G35" s="387"/>
      <c r="H35" s="183">
        <f t="shared" si="3"/>
        <v>0</v>
      </c>
    </row>
    <row r="36" spans="1:22" ht="14.5" thickBot="1">
      <c r="A36" s="384"/>
      <c r="B36" s="578" t="s">
        <v>270</v>
      </c>
      <c r="C36" s="579"/>
      <c r="D36" s="579"/>
      <c r="E36" s="579"/>
      <c r="F36" s="579"/>
      <c r="G36" s="580"/>
      <c r="H36" s="159">
        <f>SUM(H27:H35)</f>
        <v>0</v>
      </c>
    </row>
    <row r="37" spans="1:22" s="99" customFormat="1" ht="24" customHeight="1" thickTop="1">
      <c r="B37" s="564" t="s">
        <v>268</v>
      </c>
      <c r="C37" s="565"/>
      <c r="D37" s="565"/>
      <c r="E37" s="565"/>
      <c r="F37" s="565"/>
      <c r="G37" s="565"/>
      <c r="H37" s="566"/>
      <c r="L37" s="160"/>
      <c r="M37" s="160"/>
      <c r="N37" s="160"/>
      <c r="O37" s="160"/>
      <c r="P37" s="160"/>
      <c r="Q37" s="160"/>
      <c r="R37" s="160"/>
      <c r="S37" s="160"/>
      <c r="T37" s="103"/>
      <c r="U37" s="103"/>
      <c r="V37" s="103"/>
    </row>
    <row r="38" spans="1:22" s="99" customFormat="1" ht="9" customHeight="1">
      <c r="B38" s="161"/>
      <c r="C38" s="397"/>
      <c r="D38" s="162"/>
      <c r="E38" s="162"/>
      <c r="F38" s="163"/>
      <c r="G38" s="110"/>
      <c r="H38" s="102"/>
      <c r="L38" s="160"/>
      <c r="M38" s="160"/>
      <c r="N38" s="160"/>
      <c r="O38" s="160"/>
      <c r="P38" s="160"/>
      <c r="Q38" s="160"/>
      <c r="R38" s="160"/>
      <c r="S38" s="160"/>
      <c r="T38" s="103"/>
      <c r="U38" s="103"/>
      <c r="V38" s="103"/>
    </row>
    <row r="39" spans="1:22" s="99" customFormat="1" ht="9" customHeight="1">
      <c r="B39" s="166"/>
      <c r="C39" s="399"/>
      <c r="D39" s="106"/>
      <c r="E39" s="106"/>
      <c r="F39" s="110"/>
      <c r="G39" s="110"/>
      <c r="H39" s="102"/>
      <c r="L39" s="160"/>
      <c r="M39" s="160"/>
      <c r="N39" s="160"/>
      <c r="O39" s="160"/>
      <c r="P39" s="160"/>
      <c r="Q39" s="160"/>
      <c r="R39" s="160"/>
      <c r="S39" s="160"/>
      <c r="T39" s="103"/>
      <c r="U39" s="103"/>
      <c r="V39" s="103"/>
    </row>
    <row r="40" spans="1:22" ht="15" customHeight="1">
      <c r="B40" s="406" t="s">
        <v>260</v>
      </c>
      <c r="C40" s="399"/>
      <c r="D40" s="388">
        <f>SUM(D44:D57)</f>
        <v>3</v>
      </c>
      <c r="E40" s="571" t="s">
        <v>115</v>
      </c>
      <c r="F40" s="572"/>
      <c r="G40" s="388">
        <f>SUM(F44:F57)</f>
        <v>2</v>
      </c>
      <c r="H40" s="361" t="s">
        <v>49</v>
      </c>
      <c r="I40" s="360"/>
      <c r="J40" s="172"/>
    </row>
    <row r="41" spans="1:22" ht="49.75" customHeight="1" thickBot="1">
      <c r="B41" s="173"/>
      <c r="C41" s="401"/>
      <c r="D41" s="386"/>
      <c r="E41" s="175" t="s">
        <v>41</v>
      </c>
      <c r="F41" s="176" t="s">
        <v>46</v>
      </c>
      <c r="G41" s="176" t="s">
        <v>42</v>
      </c>
      <c r="H41" s="177" t="s">
        <v>43</v>
      </c>
    </row>
    <row r="42" spans="1:22" ht="15" customHeight="1" thickBot="1">
      <c r="B42" s="567" t="s">
        <v>258</v>
      </c>
      <c r="C42" s="568"/>
      <c r="D42" s="569"/>
      <c r="E42" s="568" t="s">
        <v>259</v>
      </c>
      <c r="F42" s="568"/>
      <c r="G42" s="568"/>
      <c r="H42" s="570"/>
      <c r="I42" s="203"/>
      <c r="J42" s="178"/>
    </row>
    <row r="43" spans="1:22" ht="15" customHeight="1">
      <c r="B43" s="359" t="s">
        <v>87</v>
      </c>
      <c r="C43" s="402"/>
      <c r="D43" s="454" t="s">
        <v>46</v>
      </c>
      <c r="E43" s="455"/>
      <c r="F43" s="456"/>
      <c r="G43" s="456"/>
      <c r="H43" s="179"/>
      <c r="J43" s="178"/>
    </row>
    <row r="44" spans="1:22" ht="15" customHeight="1">
      <c r="B44" s="289" t="s">
        <v>135</v>
      </c>
      <c r="C44" s="405"/>
      <c r="D44" s="381">
        <v>3</v>
      </c>
      <c r="E44" s="228" t="s">
        <v>49</v>
      </c>
      <c r="F44" s="182"/>
      <c r="G44" s="387"/>
      <c r="H44" s="183">
        <f>+G44*F44</f>
        <v>0</v>
      </c>
      <c r="J44" s="178"/>
    </row>
    <row r="45" spans="1:22" ht="15" customHeight="1">
      <c r="B45" s="290" t="s">
        <v>136</v>
      </c>
      <c r="C45" s="405"/>
      <c r="D45" s="381"/>
      <c r="E45" s="228" t="s">
        <v>49</v>
      </c>
      <c r="F45" s="182"/>
      <c r="G45" s="387"/>
      <c r="H45" s="183">
        <f t="shared" ref="H45:H57" si="4">+G45*F45</f>
        <v>0</v>
      </c>
      <c r="J45" s="178"/>
    </row>
    <row r="46" spans="1:22" ht="15" customHeight="1">
      <c r="B46" s="290" t="s">
        <v>137</v>
      </c>
      <c r="C46" s="405"/>
      <c r="D46" s="381"/>
      <c r="E46" s="228" t="s">
        <v>49</v>
      </c>
      <c r="F46" s="182"/>
      <c r="G46" s="387"/>
      <c r="H46" s="183">
        <f t="shared" si="4"/>
        <v>0</v>
      </c>
      <c r="J46" s="178"/>
    </row>
    <row r="47" spans="1:22" ht="15" customHeight="1">
      <c r="B47" s="290" t="s">
        <v>138</v>
      </c>
      <c r="C47" s="405"/>
      <c r="D47" s="381"/>
      <c r="E47" s="228" t="s">
        <v>49</v>
      </c>
      <c r="F47" s="182">
        <v>2</v>
      </c>
      <c r="G47" s="387"/>
      <c r="H47" s="183">
        <f t="shared" si="4"/>
        <v>0</v>
      </c>
      <c r="J47" s="178"/>
    </row>
    <row r="48" spans="1:22" ht="15" customHeight="1">
      <c r="B48" s="290" t="s">
        <v>139</v>
      </c>
      <c r="C48" s="405"/>
      <c r="D48" s="381"/>
      <c r="E48" s="228" t="s">
        <v>49</v>
      </c>
      <c r="F48" s="182"/>
      <c r="G48" s="387"/>
      <c r="H48" s="183">
        <f t="shared" si="4"/>
        <v>0</v>
      </c>
      <c r="J48" s="178"/>
    </row>
    <row r="49" spans="1:16" ht="15" customHeight="1">
      <c r="B49" s="290" t="s">
        <v>140</v>
      </c>
      <c r="C49" s="405"/>
      <c r="D49" s="381"/>
      <c r="E49" s="228" t="s">
        <v>49</v>
      </c>
      <c r="F49" s="182"/>
      <c r="G49" s="387"/>
      <c r="H49" s="183">
        <f t="shared" si="4"/>
        <v>0</v>
      </c>
      <c r="J49" s="178"/>
    </row>
    <row r="50" spans="1:16" ht="15" customHeight="1">
      <c r="B50" s="290" t="s">
        <v>141</v>
      </c>
      <c r="C50" s="405"/>
      <c r="D50" s="381"/>
      <c r="E50" s="228" t="s">
        <v>49</v>
      </c>
      <c r="F50" s="182"/>
      <c r="G50" s="387"/>
      <c r="H50" s="183">
        <f t="shared" si="4"/>
        <v>0</v>
      </c>
      <c r="J50" s="178"/>
    </row>
    <row r="51" spans="1:16" ht="15" customHeight="1">
      <c r="B51" s="290" t="s">
        <v>142</v>
      </c>
      <c r="C51" s="405"/>
      <c r="D51" s="381"/>
      <c r="E51" s="228" t="s">
        <v>49</v>
      </c>
      <c r="F51" s="182"/>
      <c r="G51" s="387"/>
      <c r="H51" s="183">
        <f t="shared" si="4"/>
        <v>0</v>
      </c>
      <c r="J51" s="178"/>
    </row>
    <row r="52" spans="1:16" ht="15" customHeight="1">
      <c r="B52" s="290" t="s">
        <v>143</v>
      </c>
      <c r="C52" s="405"/>
      <c r="D52" s="381"/>
      <c r="E52" s="228" t="s">
        <v>49</v>
      </c>
      <c r="F52" s="182"/>
      <c r="G52" s="387"/>
      <c r="H52" s="183">
        <f t="shared" si="4"/>
        <v>0</v>
      </c>
      <c r="J52" s="178"/>
    </row>
    <row r="53" spans="1:16" ht="15" customHeight="1">
      <c r="B53" s="290" t="s">
        <v>144</v>
      </c>
      <c r="C53" s="405"/>
      <c r="D53" s="381"/>
      <c r="E53" s="228" t="s">
        <v>49</v>
      </c>
      <c r="F53" s="182"/>
      <c r="G53" s="387"/>
      <c r="H53" s="183">
        <f t="shared" si="4"/>
        <v>0</v>
      </c>
      <c r="J53" s="178"/>
      <c r="N53" s="449"/>
    </row>
    <row r="54" spans="1:16" ht="15" customHeight="1">
      <c r="B54" s="290" t="s">
        <v>145</v>
      </c>
      <c r="C54" s="405"/>
      <c r="D54" s="381"/>
      <c r="E54" s="228" t="s">
        <v>49</v>
      </c>
      <c r="F54" s="182"/>
      <c r="G54" s="387"/>
      <c r="H54" s="183">
        <f t="shared" si="4"/>
        <v>0</v>
      </c>
      <c r="J54" s="178"/>
    </row>
    <row r="55" spans="1:16" ht="15" customHeight="1" thickBot="1">
      <c r="B55" s="291" t="s">
        <v>88</v>
      </c>
      <c r="C55" s="405"/>
      <c r="D55" s="381"/>
      <c r="E55" s="228" t="s">
        <v>49</v>
      </c>
      <c r="F55" s="182"/>
      <c r="G55" s="387"/>
      <c r="H55" s="183">
        <f t="shared" si="4"/>
        <v>0</v>
      </c>
      <c r="J55" s="178"/>
    </row>
    <row r="56" spans="1:16" ht="15" customHeight="1">
      <c r="B56" s="291"/>
      <c r="C56" s="405"/>
      <c r="D56" s="381"/>
      <c r="E56" s="228"/>
      <c r="F56" s="182"/>
      <c r="G56" s="387"/>
      <c r="H56" s="183">
        <f t="shared" si="4"/>
        <v>0</v>
      </c>
      <c r="J56" s="178"/>
      <c r="L56" s="594" t="s">
        <v>327</v>
      </c>
      <c r="M56" s="595"/>
      <c r="N56" s="595"/>
      <c r="O56" s="457" t="s">
        <v>90</v>
      </c>
      <c r="P56" s="441" t="s">
        <v>328</v>
      </c>
    </row>
    <row r="57" spans="1:16" ht="15" customHeight="1">
      <c r="A57" s="184"/>
      <c r="B57" s="291"/>
      <c r="C57" s="405"/>
      <c r="D57" s="381"/>
      <c r="E57" s="228"/>
      <c r="F57" s="182"/>
      <c r="G57" s="387"/>
      <c r="H57" s="183">
        <f t="shared" si="4"/>
        <v>0</v>
      </c>
      <c r="J57" s="178"/>
      <c r="L57" s="325"/>
      <c r="M57" s="326"/>
      <c r="N57" s="326"/>
      <c r="O57" s="326"/>
      <c r="P57" s="382"/>
    </row>
    <row r="58" spans="1:16" ht="15" customHeight="1">
      <c r="B58" s="185" t="s">
        <v>86</v>
      </c>
      <c r="C58" s="404"/>
      <c r="D58" s="188"/>
      <c r="E58" s="425"/>
      <c r="F58" s="426"/>
      <c r="G58" s="426"/>
      <c r="H58" s="187"/>
      <c r="J58" s="178"/>
      <c r="L58" s="584" t="str">
        <f>IF($O$56="Milk","Daily milk yield:","")</f>
        <v/>
      </c>
      <c r="M58" s="585"/>
      <c r="N58" s="586"/>
      <c r="O58" s="439">
        <v>10</v>
      </c>
      <c r="P58" s="382" t="str">
        <f>IF($O$56="Milk","litres/day","")</f>
        <v/>
      </c>
    </row>
    <row r="59" spans="1:16" ht="15" customHeight="1">
      <c r="B59" s="581" t="s">
        <v>89</v>
      </c>
      <c r="C59" s="582"/>
      <c r="D59" s="188"/>
      <c r="E59" s="228" t="s">
        <v>50</v>
      </c>
      <c r="F59" s="182">
        <v>15000</v>
      </c>
      <c r="G59" s="387">
        <v>4</v>
      </c>
      <c r="H59" s="183">
        <f t="shared" ref="H59" si="5">+G59*F59</f>
        <v>60000</v>
      </c>
      <c r="J59" s="178"/>
      <c r="L59" s="584" t="str">
        <f>IF($O$56="Milk","Number of dairy livestock:","Number of chickens:")</f>
        <v>Number of chickens:</v>
      </c>
      <c r="M59" s="585"/>
      <c r="N59" s="586"/>
      <c r="O59" s="439">
        <v>2</v>
      </c>
      <c r="P59" s="382" t="s">
        <v>49</v>
      </c>
    </row>
    <row r="60" spans="1:16" ht="15" customHeight="1">
      <c r="B60" s="581" t="s">
        <v>90</v>
      </c>
      <c r="C60" s="582"/>
      <c r="D60" s="188"/>
      <c r="E60" s="228" t="s">
        <v>325</v>
      </c>
      <c r="F60" s="182"/>
      <c r="G60" s="387"/>
      <c r="H60" s="183">
        <f>+G60*F60</f>
        <v>0</v>
      </c>
      <c r="J60" s="178"/>
      <c r="L60" s="584" t="str">
        <f>IF($O$56="Milk","Days of milking per year:","Days of egg laying per year")</f>
        <v>Days of egg laying per year</v>
      </c>
      <c r="M60" s="585"/>
      <c r="N60" s="586"/>
      <c r="O60" s="439">
        <v>300</v>
      </c>
      <c r="P60" s="382" t="s">
        <v>265</v>
      </c>
    </row>
    <row r="61" spans="1:16" ht="15" customHeight="1">
      <c r="B61" s="581" t="s">
        <v>91</v>
      </c>
      <c r="C61" s="582"/>
      <c r="D61" s="188"/>
      <c r="E61" s="228"/>
      <c r="F61" s="182"/>
      <c r="G61" s="387"/>
      <c r="H61" s="183">
        <f>+G61*F61</f>
        <v>0</v>
      </c>
      <c r="J61" s="178"/>
      <c r="L61" s="590" t="str">
        <f>IF($O$56="Milk","Note: milking (lactation) periods typically range between 209 and 305 days per year for dairy livestock","")</f>
        <v/>
      </c>
      <c r="M61" s="591"/>
      <c r="N61" s="591"/>
      <c r="O61" s="591"/>
      <c r="P61" s="592"/>
    </row>
    <row r="62" spans="1:16" ht="15" customHeight="1">
      <c r="B62" s="581" t="s">
        <v>45</v>
      </c>
      <c r="C62" s="582"/>
      <c r="D62" s="188"/>
      <c r="E62" s="228"/>
      <c r="F62" s="182"/>
      <c r="G62" s="387"/>
      <c r="H62" s="183">
        <f t="shared" ref="H62:H63" si="6">+G62*F62</f>
        <v>0</v>
      </c>
      <c r="J62" s="178"/>
      <c r="L62" s="590"/>
      <c r="M62" s="591"/>
      <c r="N62" s="591"/>
      <c r="O62" s="591"/>
      <c r="P62" s="592"/>
    </row>
    <row r="63" spans="1:16" ht="15" customHeight="1" thickBot="1">
      <c r="B63" s="581"/>
      <c r="C63" s="582"/>
      <c r="D63" s="188"/>
      <c r="E63" s="228"/>
      <c r="F63" s="182"/>
      <c r="G63" s="387"/>
      <c r="H63" s="183">
        <f t="shared" si="6"/>
        <v>0</v>
      </c>
      <c r="J63" s="178"/>
      <c r="L63" s="587" t="s">
        <v>6</v>
      </c>
      <c r="M63" s="588"/>
      <c r="N63" s="589"/>
      <c r="O63" s="440">
        <f>IF($O$56="Milk",$O$58*$O$59*$O$60,$O$59*$O$60)</f>
        <v>600</v>
      </c>
      <c r="P63" s="383" t="str">
        <f>IF($O$56="Milk","litres/year","eggs/year")</f>
        <v>eggs/year</v>
      </c>
    </row>
    <row r="64" spans="1:16" ht="15" customHeight="1" thickBot="1">
      <c r="B64" s="578" t="s">
        <v>270</v>
      </c>
      <c r="C64" s="579"/>
      <c r="D64" s="579"/>
      <c r="E64" s="579"/>
      <c r="F64" s="579"/>
      <c r="G64" s="580"/>
      <c r="H64" s="159">
        <f>SUM(H44:H63)</f>
        <v>60000</v>
      </c>
    </row>
    <row r="65" spans="2:8" ht="14.5" thickTop="1">
      <c r="B65" s="195"/>
      <c r="C65" s="195"/>
      <c r="D65" s="196"/>
      <c r="E65" s="197"/>
      <c r="F65" s="198"/>
      <c r="G65" s="198"/>
      <c r="H65" s="198"/>
    </row>
  </sheetData>
  <sheetProtection password="E738" sheet="1" objects="1" scenarios="1" selectLockedCells="1"/>
  <mergeCells count="36">
    <mergeCell ref="B17:C17"/>
    <mergeCell ref="B18:C18"/>
    <mergeCell ref="B19:C19"/>
    <mergeCell ref="B27:C27"/>
    <mergeCell ref="B28:C28"/>
    <mergeCell ref="B30:C30"/>
    <mergeCell ref="B31:C31"/>
    <mergeCell ref="L58:N58"/>
    <mergeCell ref="L32:P32"/>
    <mergeCell ref="L56:N56"/>
    <mergeCell ref="L59:N59"/>
    <mergeCell ref="L60:N60"/>
    <mergeCell ref="L63:N63"/>
    <mergeCell ref="L61:P62"/>
    <mergeCell ref="B64:G64"/>
    <mergeCell ref="B59:C59"/>
    <mergeCell ref="B60:C60"/>
    <mergeCell ref="B61:C61"/>
    <mergeCell ref="B62:C62"/>
    <mergeCell ref="B63:C63"/>
    <mergeCell ref="A1:H1"/>
    <mergeCell ref="B37:H37"/>
    <mergeCell ref="B42:D42"/>
    <mergeCell ref="E42:H42"/>
    <mergeCell ref="E40:F40"/>
    <mergeCell ref="B2:H2"/>
    <mergeCell ref="G4:H4"/>
    <mergeCell ref="B8:H8"/>
    <mergeCell ref="B21:H21"/>
    <mergeCell ref="B25:H25"/>
    <mergeCell ref="B20:G20"/>
    <mergeCell ref="B36:G36"/>
    <mergeCell ref="B35:C35"/>
    <mergeCell ref="B34:C34"/>
    <mergeCell ref="B33:C33"/>
    <mergeCell ref="B29:C29"/>
  </mergeCells>
  <conditionalFormatting sqref="O58">
    <cfRule type="expression" dxfId="56" priority="2">
      <formula>$O$56="Eggs"</formula>
    </cfRule>
  </conditionalFormatting>
  <dataValidations count="1">
    <dataValidation type="list" allowBlank="1" showInputMessage="1" showErrorMessage="1" sqref="O56" xr:uid="{00000000-0002-0000-0300-000004000000}">
      <formula1>"Milk, Eggs"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6" min="1" max="6"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 id="{820C54E3-44E0-436F-A35A-E8C93FC860FD}">
            <xm:f>OR(AND($C10="Season 1",'List of dropdown'!$E$24&gt;'List of dropdown'!$B$16),AND($C10="Season 2",'List of dropdown'!$E$25&gt;'List of dropdown'!$B$16))</xm:f>
            <x14:dxf>
              <fill>
                <patternFill>
                  <bgColor rgb="FFFFC1C2"/>
                </patternFill>
              </fill>
              <border>
                <left style="thin">
                  <color rgb="FFC00000"/>
                </left>
                <right style="thin">
                  <color rgb="FFC00000"/>
                </right>
                <top style="thin">
                  <color rgb="FFC00000"/>
                </top>
                <bottom style="thin">
                  <color rgb="FFC00000"/>
                </bottom>
                <vertical/>
                <horizontal/>
              </border>
            </x14:dxf>
          </x14:cfRule>
          <xm:sqref>C10:D15</xm:sqref>
        </x14:conditionalFormatting>
        <x14:conditionalFormatting xmlns:xm="http://schemas.microsoft.com/office/excel/2006/main">
          <x14:cfRule type="expression" priority="4" id="{B6B916C6-5627-4D1B-BE0B-ED592DD6C8DE}">
            <xm:f>$D$6&gt;'List of dropdown'!$B$16</xm:f>
            <x14:dxf>
              <fill>
                <patternFill>
                  <bgColor rgb="FFFFC1C2"/>
                </patternFill>
              </fill>
              <border>
                <left style="thin">
                  <color rgb="FFC00000"/>
                </left>
                <right style="thin">
                  <color rgb="FFC00000"/>
                </right>
                <top style="thin">
                  <color rgb="FFC00000"/>
                </top>
                <bottom style="thin">
                  <color rgb="FFC00000"/>
                </bottom>
                <vertical/>
                <horizontal/>
              </border>
            </x14:dxf>
          </x14:cfRule>
          <xm:sqref>D5:D6</xm:sqref>
        </x14:conditionalFormatting>
        <x14:conditionalFormatting xmlns:xm="http://schemas.microsoft.com/office/excel/2006/main">
          <x14:cfRule type="expression" priority="3" id="{2B2CEC6C-3937-419D-87BE-BB7FAB184B96}">
            <xm:f>$C$6&gt;'List of dropdown'!$B$16</xm:f>
            <x14:dxf>
              <fill>
                <patternFill>
                  <bgColor rgb="FFFFC1C2"/>
                </patternFill>
              </fill>
              <border>
                <left style="thin">
                  <color rgb="FFC00000"/>
                </left>
                <right style="thin">
                  <color rgb="FFC00000"/>
                </right>
                <top style="thin">
                  <color rgb="FFC00000"/>
                </top>
                <bottom style="thin">
                  <color rgb="FFC00000"/>
                </bottom>
                <vertical/>
                <horizontal/>
              </border>
            </x14:dxf>
          </x14:cfRule>
          <xm:sqref>C5:C6</xm:sqref>
        </x14:conditionalFormatting>
        <x14:conditionalFormatting xmlns:xm="http://schemas.microsoft.com/office/excel/2006/main">
          <x14:cfRule type="expression" priority="1" id="{76E8680B-314B-4B88-B8C2-313D49376FE0}">
            <xm:f>$D$23&gt;('1 General Information'!$E$32+'1 General Information'!$F$32)</xm:f>
            <x14:dxf>
              <fill>
                <patternFill>
                  <bgColor theme="5" tint="0.59996337778862885"/>
                </patternFill>
              </fill>
              <border>
                <left style="thin">
                  <color rgb="FFC00000"/>
                </left>
                <right style="thin">
                  <color rgb="FFC00000"/>
                </right>
                <top style="thin">
                  <color rgb="FFC00000"/>
                </top>
                <bottom style="thin">
                  <color rgb="FFC00000"/>
                </bottom>
                <vertical/>
                <horizontal/>
              </border>
            </x14:dxf>
          </x14:cfRule>
          <xm:sqref>D23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5000000}">
          <x14:formula1>
            <xm:f>'List of dropdown'!$A$12:$A$14</xm:f>
          </x14:formula1>
          <xm:sqref>C10:C15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tabColor rgb="FFC00000"/>
  </sheetPr>
  <dimension ref="A1:Q16"/>
  <sheetViews>
    <sheetView view="pageBreakPreview" zoomScale="90" zoomScaleNormal="100" zoomScaleSheetLayoutView="90" workbookViewId="0">
      <selection activeCell="B8" sqref="B8"/>
    </sheetView>
  </sheetViews>
  <sheetFormatPr baseColWidth="10" defaultColWidth="9.08984375" defaultRowHeight="14.5"/>
  <cols>
    <col min="1" max="1" width="2.26953125" customWidth="1"/>
    <col min="2" max="2" width="26.08984375" customWidth="1"/>
    <col min="3" max="3" width="10.08984375" customWidth="1"/>
  </cols>
  <sheetData>
    <row r="1" spans="1:17" ht="15" thickBot="1">
      <c r="A1" s="519" t="s">
        <v>178</v>
      </c>
      <c r="B1" s="519"/>
      <c r="C1" s="519"/>
      <c r="D1" s="519"/>
      <c r="E1" s="519"/>
      <c r="F1" s="519"/>
      <c r="G1" s="519"/>
      <c r="H1" s="519"/>
      <c r="I1" s="519"/>
      <c r="J1" s="519"/>
      <c r="K1" s="519"/>
      <c r="L1" s="519"/>
      <c r="M1" s="519"/>
      <c r="N1" s="519"/>
      <c r="O1" s="519"/>
      <c r="P1" s="519"/>
      <c r="Q1" s="519"/>
    </row>
    <row r="2" spans="1:17" ht="15" thickTop="1">
      <c r="A2" s="99"/>
      <c r="B2" s="564" t="s">
        <v>157</v>
      </c>
      <c r="C2" s="565"/>
      <c r="D2" s="565"/>
      <c r="E2" s="565"/>
      <c r="F2" s="565"/>
      <c r="G2" s="565"/>
      <c r="H2" s="565"/>
      <c r="I2" s="565"/>
      <c r="J2" s="565"/>
      <c r="K2" s="565"/>
      <c r="L2" s="565"/>
      <c r="M2" s="565"/>
      <c r="N2" s="565"/>
      <c r="O2" s="565"/>
      <c r="P2" s="565"/>
      <c r="Q2" s="566"/>
    </row>
    <row r="3" spans="1:17">
      <c r="A3" s="99"/>
      <c r="B3" s="100"/>
      <c r="C3" s="442"/>
      <c r="D3" s="1"/>
      <c r="E3" s="1"/>
      <c r="F3" s="1"/>
      <c r="G3" s="1"/>
      <c r="H3" s="1"/>
      <c r="I3" s="1"/>
      <c r="J3" s="1"/>
      <c r="K3" s="1"/>
      <c r="L3" s="1"/>
      <c r="M3" s="1"/>
      <c r="N3" s="101"/>
      <c r="O3" s="101"/>
      <c r="P3" s="101"/>
      <c r="Q3" s="102"/>
    </row>
    <row r="4" spans="1:17">
      <c r="A4" s="103"/>
      <c r="B4" s="104"/>
      <c r="C4" s="398"/>
      <c r="D4" s="105"/>
      <c r="E4" s="106"/>
      <c r="F4" s="106"/>
      <c r="G4" s="106"/>
      <c r="H4" s="107"/>
      <c r="I4" s="108"/>
      <c r="J4" s="109"/>
      <c r="K4" s="2"/>
      <c r="L4" s="599" t="s">
        <v>11</v>
      </c>
      <c r="M4" s="600"/>
      <c r="N4" s="573">
        <f>'1 General Information'!C6</f>
        <v>0</v>
      </c>
      <c r="O4" s="597"/>
      <c r="P4" s="598"/>
      <c r="Q4" s="102"/>
    </row>
    <row r="5" spans="1:17">
      <c r="A5" s="10"/>
      <c r="B5" s="112"/>
      <c r="C5" s="443"/>
      <c r="D5" s="113"/>
      <c r="E5" s="113"/>
      <c r="F5" s="113"/>
      <c r="G5" s="113"/>
      <c r="H5" s="113"/>
      <c r="I5" s="113"/>
      <c r="J5" s="113"/>
      <c r="K5" s="113"/>
      <c r="L5" s="113"/>
      <c r="M5" s="113"/>
      <c r="N5" s="113"/>
      <c r="O5" s="421"/>
      <c r="P5" s="113"/>
      <c r="Q5" s="114"/>
    </row>
    <row r="6" spans="1:17" ht="69" customHeight="1">
      <c r="A6" s="7"/>
      <c r="B6" s="115" t="s">
        <v>60</v>
      </c>
      <c r="C6" s="601" t="s">
        <v>326</v>
      </c>
      <c r="D6" s="116" t="s">
        <v>61</v>
      </c>
      <c r="E6" s="116" t="s">
        <v>62</v>
      </c>
      <c r="F6" s="116" t="s">
        <v>63</v>
      </c>
      <c r="G6" s="116" t="s">
        <v>64</v>
      </c>
      <c r="H6" s="116" t="s">
        <v>65</v>
      </c>
      <c r="I6" s="116" t="s">
        <v>66</v>
      </c>
      <c r="J6" s="116" t="s">
        <v>67</v>
      </c>
      <c r="K6" s="116" t="s">
        <v>68</v>
      </c>
      <c r="L6" s="116" t="s">
        <v>69</v>
      </c>
      <c r="M6" s="116" t="s">
        <v>70</v>
      </c>
      <c r="N6" s="116" t="s">
        <v>71</v>
      </c>
      <c r="O6" s="116" t="s">
        <v>72</v>
      </c>
      <c r="P6" s="603" t="s">
        <v>322</v>
      </c>
      <c r="Q6" s="605" t="s">
        <v>6</v>
      </c>
    </row>
    <row r="7" spans="1:17">
      <c r="A7" s="7"/>
      <c r="B7" s="117" t="s">
        <v>164</v>
      </c>
      <c r="C7" s="602"/>
      <c r="D7" s="118">
        <v>1</v>
      </c>
      <c r="E7" s="118">
        <v>2</v>
      </c>
      <c r="F7" s="118">
        <v>3</v>
      </c>
      <c r="G7" s="118">
        <v>4</v>
      </c>
      <c r="H7" s="118">
        <v>5</v>
      </c>
      <c r="I7" s="118">
        <v>6</v>
      </c>
      <c r="J7" s="118">
        <v>7</v>
      </c>
      <c r="K7" s="118">
        <v>8</v>
      </c>
      <c r="L7" s="118">
        <v>9</v>
      </c>
      <c r="M7" s="118">
        <v>10</v>
      </c>
      <c r="N7" s="118">
        <v>11</v>
      </c>
      <c r="O7" s="119">
        <v>12</v>
      </c>
      <c r="P7" s="604"/>
      <c r="Q7" s="606"/>
    </row>
    <row r="8" spans="1:17" ht="25" customHeight="1">
      <c r="A8" s="7"/>
      <c r="B8" s="284" t="s">
        <v>160</v>
      </c>
      <c r="C8" s="420" t="s">
        <v>320</v>
      </c>
      <c r="D8" s="120"/>
      <c r="E8" s="120"/>
      <c r="F8" s="120"/>
      <c r="G8" s="120"/>
      <c r="H8" s="120"/>
      <c r="I8" s="120"/>
      <c r="J8" s="120"/>
      <c r="K8" s="120"/>
      <c r="L8" s="120"/>
      <c r="M8" s="120"/>
      <c r="N8" s="120"/>
      <c r="O8" s="121"/>
      <c r="P8" s="121"/>
      <c r="Q8" s="285">
        <f>IF(C8="Monthly",SUM(D8:O8),IF(C8="Yearly",P8,0))</f>
        <v>0</v>
      </c>
    </row>
    <row r="9" spans="1:17" ht="25" customHeight="1">
      <c r="A9" s="7"/>
      <c r="B9" s="284" t="s">
        <v>158</v>
      </c>
      <c r="C9" s="444" t="s">
        <v>321</v>
      </c>
      <c r="D9" s="120"/>
      <c r="E9" s="120"/>
      <c r="F9" s="120"/>
      <c r="G9" s="120"/>
      <c r="H9" s="120"/>
      <c r="I9" s="120"/>
      <c r="J9" s="120"/>
      <c r="K9" s="120"/>
      <c r="L9" s="120"/>
      <c r="M9" s="120"/>
      <c r="N9" s="120"/>
      <c r="O9" s="121"/>
      <c r="P9" s="121"/>
      <c r="Q9" s="285">
        <f t="shared" ref="Q9:Q14" si="0">IF(C9="Monthly",SUM(D9:O9),IF(C9="Yearly",P9,0))</f>
        <v>0</v>
      </c>
    </row>
    <row r="10" spans="1:17" ht="25" customHeight="1">
      <c r="A10" s="7"/>
      <c r="B10" s="284" t="s">
        <v>161</v>
      </c>
      <c r="C10" s="444" t="s">
        <v>320</v>
      </c>
      <c r="D10" s="120"/>
      <c r="E10" s="120"/>
      <c r="F10" s="120"/>
      <c r="G10" s="120"/>
      <c r="H10" s="120"/>
      <c r="I10" s="120"/>
      <c r="J10" s="120"/>
      <c r="K10" s="120"/>
      <c r="L10" s="120"/>
      <c r="M10" s="120"/>
      <c r="N10" s="120"/>
      <c r="O10" s="121"/>
      <c r="P10" s="121"/>
      <c r="Q10" s="285">
        <f t="shared" si="0"/>
        <v>0</v>
      </c>
    </row>
    <row r="11" spans="1:17" ht="25" customHeight="1">
      <c r="A11" s="7"/>
      <c r="B11" s="284" t="s">
        <v>162</v>
      </c>
      <c r="C11" s="444" t="s">
        <v>321</v>
      </c>
      <c r="D11" s="120"/>
      <c r="E11" s="120"/>
      <c r="F11" s="120"/>
      <c r="G11" s="120"/>
      <c r="H11" s="120"/>
      <c r="I11" s="120"/>
      <c r="J11" s="120"/>
      <c r="K11" s="120"/>
      <c r="L11" s="120"/>
      <c r="M11" s="120"/>
      <c r="N11" s="120"/>
      <c r="O11" s="121"/>
      <c r="P11" s="121"/>
      <c r="Q11" s="285">
        <f t="shared" si="0"/>
        <v>0</v>
      </c>
    </row>
    <row r="12" spans="1:17" ht="25" customHeight="1">
      <c r="A12" s="7"/>
      <c r="B12" s="284" t="s">
        <v>163</v>
      </c>
      <c r="C12" s="444" t="s">
        <v>320</v>
      </c>
      <c r="D12" s="120"/>
      <c r="E12" s="120"/>
      <c r="F12" s="120"/>
      <c r="G12" s="120"/>
      <c r="H12" s="120"/>
      <c r="I12" s="120"/>
      <c r="J12" s="120"/>
      <c r="K12" s="120"/>
      <c r="L12" s="120"/>
      <c r="M12" s="120"/>
      <c r="N12" s="120"/>
      <c r="O12" s="121"/>
      <c r="P12" s="121"/>
      <c r="Q12" s="285">
        <f t="shared" si="0"/>
        <v>0</v>
      </c>
    </row>
    <row r="13" spans="1:17" ht="25" customHeight="1">
      <c r="A13" s="7"/>
      <c r="B13" s="284"/>
      <c r="C13" s="445"/>
      <c r="D13" s="120"/>
      <c r="E13" s="120"/>
      <c r="F13" s="120"/>
      <c r="G13" s="120"/>
      <c r="H13" s="120"/>
      <c r="I13" s="120"/>
      <c r="J13" s="120"/>
      <c r="K13" s="120"/>
      <c r="L13" s="120"/>
      <c r="M13" s="120"/>
      <c r="N13" s="120"/>
      <c r="O13" s="121"/>
      <c r="P13" s="121"/>
      <c r="Q13" s="285">
        <f t="shared" si="0"/>
        <v>0</v>
      </c>
    </row>
    <row r="14" spans="1:17" ht="25" customHeight="1" thickBot="1">
      <c r="A14" s="7"/>
      <c r="B14" s="284"/>
      <c r="C14" s="122"/>
      <c r="D14" s="122"/>
      <c r="E14" s="122"/>
      <c r="F14" s="122"/>
      <c r="G14" s="122"/>
      <c r="H14" s="122"/>
      <c r="I14" s="122"/>
      <c r="J14" s="122"/>
      <c r="K14" s="122"/>
      <c r="L14" s="122"/>
      <c r="M14" s="122"/>
      <c r="N14" s="122"/>
      <c r="O14" s="123"/>
      <c r="P14" s="123"/>
      <c r="Q14" s="286">
        <f t="shared" si="0"/>
        <v>0</v>
      </c>
    </row>
    <row r="15" spans="1:17" ht="31.75" customHeight="1" thickBot="1">
      <c r="A15" s="7"/>
      <c r="B15" s="271" t="s">
        <v>329</v>
      </c>
      <c r="C15" s="446"/>
      <c r="D15" s="124">
        <f>SUMIF($C$8:$C$14,"Monthly",D8:D14)</f>
        <v>0</v>
      </c>
      <c r="E15" s="124">
        <f t="shared" ref="E15:O15" si="1">SUMIF($C$8:$C$14,"Monthly",E8:E14)</f>
        <v>0</v>
      </c>
      <c r="F15" s="124">
        <f t="shared" si="1"/>
        <v>0</v>
      </c>
      <c r="G15" s="124">
        <f t="shared" si="1"/>
        <v>0</v>
      </c>
      <c r="H15" s="124">
        <f t="shared" si="1"/>
        <v>0</v>
      </c>
      <c r="I15" s="124">
        <f t="shared" si="1"/>
        <v>0</v>
      </c>
      <c r="J15" s="124">
        <f t="shared" si="1"/>
        <v>0</v>
      </c>
      <c r="K15" s="124">
        <f t="shared" si="1"/>
        <v>0</v>
      </c>
      <c r="L15" s="124">
        <f t="shared" si="1"/>
        <v>0</v>
      </c>
      <c r="M15" s="124">
        <f t="shared" si="1"/>
        <v>0</v>
      </c>
      <c r="N15" s="124">
        <f t="shared" si="1"/>
        <v>0</v>
      </c>
      <c r="O15" s="124">
        <f t="shared" si="1"/>
        <v>0</v>
      </c>
      <c r="P15" s="124">
        <f>SUMIF($C$8:$C$14,"Yearly",P8:P14)</f>
        <v>0</v>
      </c>
      <c r="Q15" s="287">
        <f>+SUM(Q8:Q14)</f>
        <v>0</v>
      </c>
    </row>
    <row r="16" spans="1:17" ht="15" thickTop="1"/>
  </sheetData>
  <sheetProtection algorithmName="SHA-512" hashValue="cEpbpoRem0Q79ffdc15vlx/OVxpG9+N02w7ue98XnFq94blJsM3uVf2aQv0bEgv6s+qXGfL9LNE/qBX0bs8LVQ==" saltValue="9C0MMnNSHvie/2ybHU+4SQ==" spinCount="100000" sheet="1" objects="1" scenarios="1" selectLockedCells="1"/>
  <mergeCells count="7">
    <mergeCell ref="A1:Q1"/>
    <mergeCell ref="B2:Q2"/>
    <mergeCell ref="N4:P4"/>
    <mergeCell ref="L4:M4"/>
    <mergeCell ref="C6:C7"/>
    <mergeCell ref="P6:P7"/>
    <mergeCell ref="Q6:Q7"/>
  </mergeCells>
  <conditionalFormatting sqref="P8">
    <cfRule type="expression" dxfId="51" priority="24">
      <formula>OR($C$8="Monthly",$C$8="")</formula>
    </cfRule>
  </conditionalFormatting>
  <conditionalFormatting sqref="D8:O8">
    <cfRule type="expression" dxfId="50" priority="20">
      <formula>OR($C$8="Yearly",$C$8="")</formula>
    </cfRule>
  </conditionalFormatting>
  <conditionalFormatting sqref="P9">
    <cfRule type="expression" dxfId="49" priority="12">
      <formula>OR($C$9="Monthly",$C$9="")</formula>
    </cfRule>
  </conditionalFormatting>
  <conditionalFormatting sqref="D9:O9">
    <cfRule type="expression" dxfId="48" priority="11">
      <formula>OR($C$9="Yearly",$C$9="")</formula>
    </cfRule>
  </conditionalFormatting>
  <conditionalFormatting sqref="P10">
    <cfRule type="expression" dxfId="47" priority="10">
      <formula>OR($C$10="Monthly",$C$10="")</formula>
    </cfRule>
  </conditionalFormatting>
  <conditionalFormatting sqref="D10:O10">
    <cfRule type="expression" dxfId="46" priority="9">
      <formula>OR($C$10="Yearly",$C$10="")</formula>
    </cfRule>
  </conditionalFormatting>
  <conditionalFormatting sqref="P11">
    <cfRule type="expression" dxfId="45" priority="8">
      <formula>OR($C$11="Monthly",$C$11="")</formula>
    </cfRule>
  </conditionalFormatting>
  <conditionalFormatting sqref="D11:O11">
    <cfRule type="expression" dxfId="44" priority="7">
      <formula>OR($C$11="Yearly",$C$11="")</formula>
    </cfRule>
  </conditionalFormatting>
  <conditionalFormatting sqref="P12">
    <cfRule type="expression" dxfId="43" priority="6">
      <formula>OR($C$12="Monthly",$C$12="")</formula>
    </cfRule>
  </conditionalFormatting>
  <conditionalFormatting sqref="D12:O12">
    <cfRule type="expression" dxfId="42" priority="5">
      <formula>OR($C$12="Yearly",$C$12="")</formula>
    </cfRule>
  </conditionalFormatting>
  <conditionalFormatting sqref="P13">
    <cfRule type="expression" dxfId="41" priority="4">
      <formula>OR($C$13="Monthly",$C$13="")</formula>
    </cfRule>
  </conditionalFormatting>
  <conditionalFormatting sqref="D13:O13">
    <cfRule type="expression" dxfId="40" priority="3">
      <formula>OR($C$13="Yearly",$C$13="")</formula>
    </cfRule>
  </conditionalFormatting>
  <conditionalFormatting sqref="P14">
    <cfRule type="expression" dxfId="39" priority="2">
      <formula>OR($C$14="Monthly",$C$14="")</formula>
    </cfRule>
  </conditionalFormatting>
  <conditionalFormatting sqref="D14:O14">
    <cfRule type="expression" dxfId="38" priority="1">
      <formula>OR($C$14="Yearly",$C$14="")</formula>
    </cfRule>
  </conditionalFormatting>
  <pageMargins left="0.7" right="0.7" top="0.75" bottom="0.75" header="0.3" footer="0.3"/>
  <pageSetup paperSize="9" scale="52"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 of dropdown'!$A$29:$A$30</xm:f>
          </x14:formula1>
          <xm:sqref>C8:C14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O19"/>
  <sheetViews>
    <sheetView view="pageBreakPreview" zoomScale="110" zoomScaleNormal="100" zoomScaleSheetLayoutView="110" workbookViewId="0">
      <selection activeCell="I10" sqref="I10"/>
    </sheetView>
  </sheetViews>
  <sheetFormatPr baseColWidth="10" defaultColWidth="11.36328125" defaultRowHeight="14.5"/>
  <cols>
    <col min="1" max="1" width="25.6328125" customWidth="1"/>
    <col min="2" max="2" width="13.08984375" customWidth="1"/>
    <col min="12" max="12" width="7" customWidth="1"/>
    <col min="13" max="13" width="6" customWidth="1"/>
    <col min="14" max="14" width="1.36328125" customWidth="1"/>
  </cols>
  <sheetData>
    <row r="1" spans="1:15" ht="15" thickBot="1">
      <c r="A1" s="607" t="s">
        <v>178</v>
      </c>
      <c r="B1" s="607"/>
      <c r="C1" s="607"/>
      <c r="D1" s="607"/>
      <c r="E1" s="607"/>
      <c r="F1" s="607"/>
      <c r="G1" s="607"/>
      <c r="H1" s="607"/>
      <c r="I1" s="607"/>
      <c r="J1" s="607"/>
      <c r="K1" s="607"/>
      <c r="L1" s="607"/>
      <c r="M1" s="607"/>
      <c r="N1" s="607"/>
      <c r="O1" s="8"/>
    </row>
    <row r="2" spans="1:15">
      <c r="A2" s="608" t="s">
        <v>131</v>
      </c>
      <c r="B2" s="609"/>
      <c r="C2" s="609"/>
      <c r="D2" s="609"/>
      <c r="E2" s="609"/>
      <c r="F2" s="609"/>
      <c r="G2" s="609"/>
      <c r="H2" s="609"/>
      <c r="I2" s="609"/>
      <c r="J2" s="609"/>
      <c r="K2" s="609"/>
      <c r="L2" s="609"/>
      <c r="M2" s="609"/>
      <c r="N2" s="610"/>
    </row>
    <row r="3" spans="1:15">
      <c r="A3" s="390"/>
      <c r="B3" s="390"/>
      <c r="C3" s="390"/>
      <c r="D3" s="390"/>
      <c r="E3" s="390"/>
      <c r="F3" s="390"/>
      <c r="G3" s="390"/>
      <c r="H3" s="390"/>
      <c r="I3" s="390"/>
      <c r="J3" s="390"/>
      <c r="K3" s="390"/>
      <c r="L3" s="390"/>
      <c r="M3" s="390"/>
      <c r="N3" s="391"/>
    </row>
    <row r="4" spans="1:15" ht="15" thickBot="1">
      <c r="A4" s="125"/>
      <c r="B4" s="390"/>
      <c r="C4" s="390"/>
      <c r="D4" s="390"/>
      <c r="E4" s="390"/>
      <c r="F4" s="390"/>
      <c r="G4" s="390"/>
      <c r="H4" s="390"/>
      <c r="I4" s="390"/>
      <c r="J4" s="111" t="s">
        <v>11</v>
      </c>
      <c r="K4" s="573">
        <f>'1 General Information'!C6</f>
        <v>0</v>
      </c>
      <c r="L4" s="597"/>
      <c r="M4" s="621"/>
      <c r="N4" s="391"/>
    </row>
    <row r="5" spans="1:15" ht="18.5" thickBot="1">
      <c r="A5" s="622" t="s">
        <v>217</v>
      </c>
      <c r="B5" s="623"/>
      <c r="C5" s="623"/>
      <c r="D5" s="623"/>
      <c r="E5" s="623"/>
      <c r="F5" s="623"/>
      <c r="G5" s="624"/>
      <c r="H5" s="127"/>
      <c r="I5" s="611" t="s">
        <v>133</v>
      </c>
      <c r="J5" s="1"/>
      <c r="K5" s="1"/>
      <c r="L5" s="1"/>
      <c r="M5" s="1"/>
      <c r="N5" s="4"/>
    </row>
    <row r="6" spans="1:15" ht="15" customHeight="1">
      <c r="A6" s="614" t="s">
        <v>80</v>
      </c>
      <c r="B6" s="615" t="s">
        <v>81</v>
      </c>
      <c r="C6" s="615" t="s">
        <v>134</v>
      </c>
      <c r="D6" s="616" t="s">
        <v>19</v>
      </c>
      <c r="E6" s="617" t="s">
        <v>20</v>
      </c>
      <c r="F6" s="616" t="s">
        <v>21</v>
      </c>
      <c r="G6" s="618" t="s">
        <v>116</v>
      </c>
      <c r="H6" s="128"/>
      <c r="I6" s="612"/>
      <c r="J6" s="619" t="s">
        <v>300</v>
      </c>
      <c r="K6" s="619"/>
      <c r="L6" s="619"/>
      <c r="M6" s="619"/>
      <c r="N6" s="620"/>
    </row>
    <row r="7" spans="1:15">
      <c r="A7" s="614"/>
      <c r="B7" s="615"/>
      <c r="C7" s="615"/>
      <c r="D7" s="616"/>
      <c r="E7" s="617"/>
      <c r="F7" s="616"/>
      <c r="G7" s="618"/>
      <c r="H7" s="393" t="s">
        <v>132</v>
      </c>
      <c r="I7" s="612"/>
      <c r="J7" s="619"/>
      <c r="K7" s="619"/>
      <c r="L7" s="619"/>
      <c r="M7" s="619"/>
      <c r="N7" s="620"/>
    </row>
    <row r="8" spans="1:15" ht="15" thickBot="1">
      <c r="A8" s="614"/>
      <c r="B8" s="615"/>
      <c r="C8" s="615"/>
      <c r="D8" s="616"/>
      <c r="E8" s="617"/>
      <c r="F8" s="616"/>
      <c r="G8" s="618"/>
      <c r="H8" s="126"/>
      <c r="I8" s="613"/>
      <c r="J8" s="619"/>
      <c r="K8" s="619"/>
      <c r="L8" s="619"/>
      <c r="M8" s="619"/>
      <c r="N8" s="620"/>
    </row>
    <row r="9" spans="1:15">
      <c r="A9" s="129"/>
      <c r="B9" s="130">
        <v>7000</v>
      </c>
      <c r="C9" s="130">
        <v>3</v>
      </c>
      <c r="D9" s="130">
        <v>1</v>
      </c>
      <c r="E9" s="131">
        <v>2018</v>
      </c>
      <c r="F9" s="132">
        <v>0.08</v>
      </c>
      <c r="G9" s="98">
        <f>IF(D9,-PMT(F9/12,C9*12,B9),"0")</f>
        <v>219.35455823001593</v>
      </c>
      <c r="H9" s="133"/>
      <c r="I9" s="134"/>
      <c r="J9" s="619"/>
      <c r="K9" s="619"/>
      <c r="L9" s="619"/>
      <c r="M9" s="619"/>
      <c r="N9" s="620"/>
    </row>
    <row r="10" spans="1:15">
      <c r="A10" s="135"/>
      <c r="B10" s="136"/>
      <c r="C10" s="136"/>
      <c r="D10" s="136"/>
      <c r="E10" s="137"/>
      <c r="F10" s="138"/>
      <c r="G10" s="98" t="str">
        <f>IF(D10,-PMT(F10/12,C10*12,B10),"0")</f>
        <v>0</v>
      </c>
      <c r="H10" s="133"/>
      <c r="I10" s="139"/>
      <c r="J10" s="619"/>
      <c r="K10" s="619"/>
      <c r="L10" s="619"/>
      <c r="M10" s="619"/>
      <c r="N10" s="620"/>
    </row>
    <row r="11" spans="1:15">
      <c r="A11" s="135"/>
      <c r="B11" s="136"/>
      <c r="C11" s="136"/>
      <c r="D11" s="136"/>
      <c r="E11" s="137"/>
      <c r="F11" s="140"/>
      <c r="G11" s="98" t="str">
        <f t="shared" ref="G11:G15" si="0">IF(D11,-PMT(F11/12,C11*12,B11),"0")</f>
        <v>0</v>
      </c>
      <c r="H11" s="133"/>
      <c r="I11" s="139"/>
      <c r="J11" s="619"/>
      <c r="K11" s="619"/>
      <c r="L11" s="619"/>
      <c r="M11" s="619"/>
      <c r="N11" s="620"/>
    </row>
    <row r="12" spans="1:15">
      <c r="A12" s="135"/>
      <c r="B12" s="136"/>
      <c r="C12" s="136"/>
      <c r="D12" s="136"/>
      <c r="E12" s="137"/>
      <c r="F12" s="140"/>
      <c r="G12" s="98" t="str">
        <f t="shared" si="0"/>
        <v>0</v>
      </c>
      <c r="H12" s="133"/>
      <c r="I12" s="139"/>
      <c r="J12" s="619"/>
      <c r="K12" s="619"/>
      <c r="L12" s="619"/>
      <c r="M12" s="619"/>
      <c r="N12" s="620"/>
    </row>
    <row r="13" spans="1:15">
      <c r="A13" s="135"/>
      <c r="B13" s="136"/>
      <c r="C13" s="136"/>
      <c r="D13" s="136"/>
      <c r="E13" s="137"/>
      <c r="F13" s="140"/>
      <c r="G13" s="98" t="str">
        <f t="shared" si="0"/>
        <v>0</v>
      </c>
      <c r="H13" s="133"/>
      <c r="I13" s="139"/>
      <c r="J13" s="619"/>
      <c r="K13" s="619"/>
      <c r="L13" s="619"/>
      <c r="M13" s="619"/>
      <c r="N13" s="620"/>
    </row>
    <row r="14" spans="1:15" ht="15" thickBot="1">
      <c r="A14" s="135"/>
      <c r="B14" s="136"/>
      <c r="C14" s="136"/>
      <c r="D14" s="136"/>
      <c r="E14" s="137"/>
      <c r="F14" s="138"/>
      <c r="G14" s="98" t="str">
        <f t="shared" si="0"/>
        <v>0</v>
      </c>
      <c r="H14" s="133"/>
      <c r="I14" s="447"/>
      <c r="J14" s="619"/>
      <c r="K14" s="619"/>
      <c r="L14" s="619"/>
      <c r="M14" s="619"/>
      <c r="N14" s="620"/>
    </row>
    <row r="15" spans="1:15" ht="15" thickBot="1">
      <c r="A15" s="141"/>
      <c r="B15" s="142"/>
      <c r="C15" s="142"/>
      <c r="D15" s="142"/>
      <c r="E15" s="143"/>
      <c r="F15" s="144"/>
      <c r="G15" s="98" t="str">
        <f t="shared" si="0"/>
        <v>0</v>
      </c>
      <c r="H15" s="133"/>
      <c r="I15" s="133"/>
      <c r="J15" s="619"/>
      <c r="K15" s="619"/>
      <c r="L15" s="619"/>
      <c r="M15" s="619"/>
      <c r="N15" s="620"/>
    </row>
    <row r="16" spans="1:15" ht="15" thickBot="1">
      <c r="A16" s="145" t="s">
        <v>22</v>
      </c>
      <c r="B16" s="146">
        <f>SUM(B9:B15)</f>
        <v>7000</v>
      </c>
      <c r="C16" s="147"/>
      <c r="D16" s="148"/>
      <c r="E16" s="126"/>
      <c r="F16" s="149"/>
      <c r="G16" s="150">
        <f>SUM(G9:G15)</f>
        <v>219.35455823001593</v>
      </c>
      <c r="H16" s="151"/>
      <c r="I16" s="448">
        <f>SUM(I9:I14)</f>
        <v>0</v>
      </c>
      <c r="J16" s="619"/>
      <c r="K16" s="619"/>
      <c r="L16" s="619"/>
      <c r="M16" s="619"/>
      <c r="N16" s="620"/>
    </row>
    <row r="17" spans="1:14">
      <c r="A17" s="145"/>
      <c r="B17" s="281"/>
      <c r="C17" s="148"/>
      <c r="D17" s="283" t="s">
        <v>176</v>
      </c>
      <c r="E17" s="282"/>
      <c r="F17" s="281"/>
      <c r="G17" s="281">
        <f>G16*12</f>
        <v>2632.2546987601909</v>
      </c>
      <c r="H17" s="151"/>
      <c r="I17" s="151">
        <f>I16*12</f>
        <v>0</v>
      </c>
      <c r="J17" s="1"/>
      <c r="K17" s="1"/>
      <c r="L17" s="1"/>
      <c r="M17" s="1"/>
      <c r="N17" s="4"/>
    </row>
    <row r="18" spans="1:14" ht="15" thickBot="1">
      <c r="A18" s="152"/>
      <c r="B18" s="153"/>
      <c r="C18" s="153"/>
      <c r="D18" s="153"/>
      <c r="E18" s="154"/>
      <c r="F18" s="155"/>
      <c r="G18" s="156"/>
      <c r="H18" s="156"/>
      <c r="I18" s="156"/>
      <c r="J18" s="156"/>
      <c r="K18" s="156"/>
      <c r="L18" s="156"/>
      <c r="M18" s="156"/>
      <c r="N18" s="157"/>
    </row>
    <row r="19" spans="1:14" ht="15" thickTop="1"/>
  </sheetData>
  <sheetProtection algorithmName="SHA-512" hashValue="+A5feWveKQsykPqpXUyC4g4Z0VagQ+PJk/Ubh5mtq5/D+bryG9asqtRuKhU38hbT3ILgqNSjvVI2YsrYG9t35w==" saltValue="0soywc+4FS+uvhcqpaT9qw==" spinCount="100000" sheet="1" objects="1" scenarios="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xr:uid="{00000000-0002-0000-0500-000000000000}">
      <formula1>0</formula1>
      <formula2>12</formula2>
    </dataValidation>
    <dataValidation type="whole" allowBlank="1" showInputMessage="1" showErrorMessage="1" error="Enter the year with four digits" sqref="E9:E15" xr:uid="{00000000-0002-0000-0500-000001000000}">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xr:uid="{00000000-0002-0000-0500-000002000000}"/>
    <dataValidation allowBlank="1" showErrorMessage="1" sqref="G6" xr:uid="{00000000-0002-0000-0500-000003000000}"/>
  </dataValidations>
  <pageMargins left="0.7" right="0.7" top="0.78740157499999996" bottom="0.78740157499999996" header="0.3" footer="0.3"/>
  <pageSetup paperSize="9" scale="54"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5">
    <tabColor rgb="FFC00000"/>
  </sheetPr>
  <dimension ref="A1:S39"/>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B6" sqref="B6:B7"/>
    </sheetView>
  </sheetViews>
  <sheetFormatPr baseColWidth="10" defaultColWidth="11.36328125" defaultRowHeight="14"/>
  <cols>
    <col min="1" max="1" width="2.7265625" style="7" customWidth="1"/>
    <col min="2" max="2" width="40.90625" style="7" customWidth="1"/>
    <col min="3" max="3" width="11.08984375" style="7" customWidth="1"/>
    <col min="4" max="17" width="12.26953125" style="9" customWidth="1"/>
    <col min="18" max="16384" width="11.36328125" style="7"/>
  </cols>
  <sheetData>
    <row r="1" spans="1:19" ht="23.25" customHeight="1" thickBot="1">
      <c r="A1" s="519" t="s">
        <v>178</v>
      </c>
      <c r="B1" s="519"/>
      <c r="C1" s="519"/>
      <c r="D1" s="519"/>
      <c r="E1" s="519"/>
      <c r="F1" s="519"/>
      <c r="G1" s="519"/>
      <c r="H1" s="519"/>
      <c r="I1" s="519"/>
      <c r="J1" s="519"/>
      <c r="K1" s="519"/>
      <c r="L1" s="519"/>
      <c r="M1" s="519"/>
      <c r="N1" s="519"/>
      <c r="O1" s="519"/>
      <c r="P1" s="519"/>
      <c r="Q1" s="519"/>
    </row>
    <row r="2" spans="1:19" s="99" customFormat="1" ht="24" customHeight="1" thickTop="1">
      <c r="B2" s="564" t="s">
        <v>128</v>
      </c>
      <c r="C2" s="565"/>
      <c r="D2" s="565"/>
      <c r="E2" s="565"/>
      <c r="F2" s="565"/>
      <c r="G2" s="565"/>
      <c r="H2" s="565"/>
      <c r="I2" s="565"/>
      <c r="J2" s="565"/>
      <c r="K2" s="565"/>
      <c r="L2" s="565"/>
      <c r="M2" s="565"/>
      <c r="N2" s="565"/>
      <c r="O2" s="565"/>
      <c r="P2" s="565"/>
      <c r="Q2" s="566"/>
    </row>
    <row r="3" spans="1:19" s="99" customFormat="1" ht="15.75" customHeight="1">
      <c r="B3" s="632"/>
      <c r="C3" s="633"/>
      <c r="D3" s="633"/>
      <c r="E3" s="633"/>
      <c r="F3" s="1"/>
      <c r="G3" s="1"/>
      <c r="H3" s="1"/>
      <c r="I3" s="1"/>
      <c r="J3" s="1"/>
      <c r="K3" s="1"/>
      <c r="L3" s="1"/>
      <c r="M3" s="1"/>
      <c r="N3" s="101"/>
      <c r="O3" s="101"/>
      <c r="P3" s="101"/>
      <c r="Q3" s="102"/>
    </row>
    <row r="4" spans="1:19" s="103" customFormat="1">
      <c r="B4" s="632"/>
      <c r="C4" s="633"/>
      <c r="D4" s="633"/>
      <c r="E4" s="633"/>
      <c r="F4" s="106"/>
      <c r="G4" s="106"/>
      <c r="H4" s="107"/>
      <c r="I4" s="108"/>
      <c r="J4" s="109"/>
      <c r="K4" s="2"/>
      <c r="L4" s="110"/>
      <c r="M4" s="111" t="s">
        <v>11</v>
      </c>
      <c r="N4" s="573">
        <f>'1 General Information'!C6</f>
        <v>0</v>
      </c>
      <c r="O4" s="598"/>
      <c r="P4" s="422"/>
      <c r="Q4" s="102"/>
    </row>
    <row r="5" spans="1:19" s="10" customFormat="1" ht="14.25" customHeight="1">
      <c r="B5" s="634"/>
      <c r="C5" s="635"/>
      <c r="D5" s="635"/>
      <c r="E5" s="635"/>
      <c r="F5" s="113"/>
      <c r="G5" s="113"/>
      <c r="H5" s="113"/>
      <c r="I5" s="113"/>
      <c r="J5" s="113"/>
      <c r="K5" s="113"/>
      <c r="L5" s="113"/>
      <c r="M5" s="113"/>
      <c r="N5" s="113"/>
      <c r="O5" s="113"/>
      <c r="P5" s="421"/>
      <c r="Q5" s="114"/>
    </row>
    <row r="6" spans="1:19" ht="66.25" customHeight="1">
      <c r="B6" s="627" t="s">
        <v>60</v>
      </c>
      <c r="C6" s="636" t="s">
        <v>326</v>
      </c>
      <c r="D6" s="116" t="s">
        <v>61</v>
      </c>
      <c r="E6" s="116" t="s">
        <v>62</v>
      </c>
      <c r="F6" s="116" t="s">
        <v>63</v>
      </c>
      <c r="G6" s="116" t="s">
        <v>64</v>
      </c>
      <c r="H6" s="116" t="s">
        <v>65</v>
      </c>
      <c r="I6" s="116" t="s">
        <v>66</v>
      </c>
      <c r="J6" s="116" t="s">
        <v>67</v>
      </c>
      <c r="K6" s="116" t="s">
        <v>68</v>
      </c>
      <c r="L6" s="116" t="s">
        <v>69</v>
      </c>
      <c r="M6" s="116" t="s">
        <v>70</v>
      </c>
      <c r="N6" s="116" t="s">
        <v>71</v>
      </c>
      <c r="O6" s="116" t="s">
        <v>72</v>
      </c>
      <c r="P6" s="638" t="s">
        <v>322</v>
      </c>
      <c r="Q6" s="605" t="s">
        <v>6</v>
      </c>
    </row>
    <row r="7" spans="1:19" ht="25" customHeight="1">
      <c r="B7" s="628"/>
      <c r="C7" s="637"/>
      <c r="D7" s="367">
        <v>1</v>
      </c>
      <c r="E7" s="367">
        <v>2</v>
      </c>
      <c r="F7" s="367">
        <v>3</v>
      </c>
      <c r="G7" s="367">
        <v>4</v>
      </c>
      <c r="H7" s="367">
        <v>5</v>
      </c>
      <c r="I7" s="367">
        <v>6</v>
      </c>
      <c r="J7" s="367">
        <v>7</v>
      </c>
      <c r="K7" s="367">
        <v>8</v>
      </c>
      <c r="L7" s="367">
        <v>9</v>
      </c>
      <c r="M7" s="367">
        <v>10</v>
      </c>
      <c r="N7" s="367">
        <v>11</v>
      </c>
      <c r="O7" s="368">
        <v>12</v>
      </c>
      <c r="P7" s="639"/>
      <c r="Q7" s="606"/>
    </row>
    <row r="8" spans="1:19" ht="25" customHeight="1" thickBot="1">
      <c r="B8" s="370" t="s">
        <v>261</v>
      </c>
      <c r="C8" s="418"/>
      <c r="D8" s="371"/>
      <c r="E8" s="371"/>
      <c r="F8" s="371"/>
      <c r="G8" s="371"/>
      <c r="H8" s="371"/>
      <c r="I8" s="371"/>
      <c r="J8" s="371"/>
      <c r="K8" s="371"/>
      <c r="L8" s="371"/>
      <c r="M8" s="371"/>
      <c r="N8" s="371"/>
      <c r="O8" s="371"/>
      <c r="P8" s="423"/>
      <c r="Q8" s="372"/>
    </row>
    <row r="9" spans="1:19" ht="25" customHeight="1" thickTop="1">
      <c r="B9" s="394" t="s">
        <v>283</v>
      </c>
      <c r="C9" s="419" t="s">
        <v>320</v>
      </c>
      <c r="D9" s="395">
        <f>'5 Financing'!$G$16</f>
        <v>219.35455823001593</v>
      </c>
      <c r="E9" s="395">
        <f>'5 Financing'!$G$16</f>
        <v>219.35455823001593</v>
      </c>
      <c r="F9" s="395">
        <f>'5 Financing'!$G$16</f>
        <v>219.35455823001593</v>
      </c>
      <c r="G9" s="395">
        <f>'5 Financing'!$G$16</f>
        <v>219.35455823001593</v>
      </c>
      <c r="H9" s="395">
        <f>'5 Financing'!$G$16</f>
        <v>219.35455823001593</v>
      </c>
      <c r="I9" s="395">
        <f>'5 Financing'!$G$16</f>
        <v>219.35455823001593</v>
      </c>
      <c r="J9" s="395">
        <f>'5 Financing'!$G$16</f>
        <v>219.35455823001593</v>
      </c>
      <c r="K9" s="395">
        <f>'5 Financing'!$G$16</f>
        <v>219.35455823001593</v>
      </c>
      <c r="L9" s="395">
        <f>'5 Financing'!$G$16</f>
        <v>219.35455823001593</v>
      </c>
      <c r="M9" s="395">
        <f>'5 Financing'!$G$16</f>
        <v>219.35455823001593</v>
      </c>
      <c r="N9" s="395">
        <f>'5 Financing'!$G$16</f>
        <v>219.35455823001593</v>
      </c>
      <c r="O9" s="395">
        <f>'5 Financing'!$G$16</f>
        <v>219.35455823001593</v>
      </c>
      <c r="P9" s="424">
        <f>SUM(D9:O9)</f>
        <v>2632.2546987601909</v>
      </c>
      <c r="Q9" s="430">
        <f t="shared" ref="Q9:Q10" si="0">IF(C9="Monthly",SUM(D9:O9),IF(C9="Yearly",P9,0))</f>
        <v>2632.2546987601909</v>
      </c>
    </row>
    <row r="10" spans="1:19" ht="25" customHeight="1">
      <c r="B10" s="431" t="s">
        <v>301</v>
      </c>
      <c r="C10" s="432" t="s">
        <v>321</v>
      </c>
      <c r="D10" s="433"/>
      <c r="E10" s="433"/>
      <c r="F10" s="433"/>
      <c r="G10" s="433"/>
      <c r="H10" s="433"/>
      <c r="I10" s="433"/>
      <c r="J10" s="433"/>
      <c r="K10" s="433"/>
      <c r="L10" s="433"/>
      <c r="M10" s="433"/>
      <c r="N10" s="433"/>
      <c r="O10" s="433"/>
      <c r="P10" s="433">
        <f>'2 Equipment &amp; Assets'!$G$38</f>
        <v>2777.7777777777778</v>
      </c>
      <c r="Q10" s="434">
        <f t="shared" si="0"/>
        <v>2777.7777777777778</v>
      </c>
    </row>
    <row r="11" spans="1:19" ht="25" customHeight="1">
      <c r="B11" s="369" t="s">
        <v>148</v>
      </c>
      <c r="C11" s="420" t="s">
        <v>321</v>
      </c>
      <c r="D11" s="120"/>
      <c r="E11" s="120"/>
      <c r="F11" s="120"/>
      <c r="G11" s="120"/>
      <c r="H11" s="120"/>
      <c r="I11" s="120"/>
      <c r="J11" s="120"/>
      <c r="K11" s="120"/>
      <c r="L11" s="120"/>
      <c r="M11" s="120"/>
      <c r="N11" s="120"/>
      <c r="O11" s="120"/>
      <c r="P11" s="120"/>
      <c r="Q11" s="285">
        <f>IF(C11="Monthly",SUM(D11:O11),IF(C11="Yearly",P11,0))</f>
        <v>0</v>
      </c>
      <c r="S11" s="10"/>
    </row>
    <row r="12" spans="1:19" ht="25" customHeight="1">
      <c r="B12" s="284" t="s">
        <v>54</v>
      </c>
      <c r="C12" s="420" t="s">
        <v>320</v>
      </c>
      <c r="D12" s="120"/>
      <c r="E12" s="120"/>
      <c r="F12" s="120"/>
      <c r="G12" s="120"/>
      <c r="H12" s="120"/>
      <c r="I12" s="120"/>
      <c r="J12" s="120"/>
      <c r="K12" s="120"/>
      <c r="L12" s="120"/>
      <c r="M12" s="120"/>
      <c r="N12" s="120"/>
      <c r="O12" s="121"/>
      <c r="P12" s="120"/>
      <c r="Q12" s="285">
        <f t="shared" ref="Q12:Q18" si="1">IF(C12="Monthly",SUM(D12:O12),IF(C12="Yearly",P12,0))</f>
        <v>0</v>
      </c>
    </row>
    <row r="13" spans="1:19" ht="25" customHeight="1">
      <c r="B13" s="284" t="s">
        <v>55</v>
      </c>
      <c r="C13" s="420" t="s">
        <v>321</v>
      </c>
      <c r="D13" s="120"/>
      <c r="E13" s="120"/>
      <c r="F13" s="120"/>
      <c r="G13" s="120"/>
      <c r="H13" s="120"/>
      <c r="I13" s="120"/>
      <c r="J13" s="120"/>
      <c r="K13" s="120"/>
      <c r="L13" s="120"/>
      <c r="M13" s="120"/>
      <c r="N13" s="120"/>
      <c r="O13" s="120"/>
      <c r="P13" s="120"/>
      <c r="Q13" s="285">
        <f t="shared" si="1"/>
        <v>0</v>
      </c>
    </row>
    <row r="14" spans="1:19" ht="25" customHeight="1">
      <c r="B14" s="284" t="s">
        <v>73</v>
      </c>
      <c r="C14" s="420"/>
      <c r="D14" s="120"/>
      <c r="E14" s="120"/>
      <c r="F14" s="120"/>
      <c r="G14" s="120"/>
      <c r="H14" s="120"/>
      <c r="I14" s="120"/>
      <c r="J14" s="120"/>
      <c r="K14" s="120"/>
      <c r="L14" s="120"/>
      <c r="M14" s="120"/>
      <c r="N14" s="120"/>
      <c r="O14" s="120"/>
      <c r="P14" s="120"/>
      <c r="Q14" s="285">
        <f t="shared" si="1"/>
        <v>0</v>
      </c>
    </row>
    <row r="15" spans="1:19" ht="25" customHeight="1">
      <c r="B15" s="284" t="s">
        <v>156</v>
      </c>
      <c r="C15" s="420"/>
      <c r="D15" s="120"/>
      <c r="E15" s="120"/>
      <c r="F15" s="120"/>
      <c r="G15" s="120"/>
      <c r="H15" s="120"/>
      <c r="I15" s="120"/>
      <c r="J15" s="120"/>
      <c r="K15" s="120"/>
      <c r="L15" s="120"/>
      <c r="M15" s="120"/>
      <c r="N15" s="120"/>
      <c r="O15" s="120"/>
      <c r="P15" s="120"/>
      <c r="Q15" s="285">
        <f t="shared" si="1"/>
        <v>0</v>
      </c>
    </row>
    <row r="16" spans="1:19" ht="25" customHeight="1">
      <c r="B16" s="284" t="s">
        <v>155</v>
      </c>
      <c r="C16" s="420"/>
      <c r="D16" s="120"/>
      <c r="E16" s="120"/>
      <c r="F16" s="120"/>
      <c r="G16" s="120"/>
      <c r="H16" s="120"/>
      <c r="I16" s="120"/>
      <c r="J16" s="120"/>
      <c r="K16" s="120"/>
      <c r="L16" s="120"/>
      <c r="M16" s="120"/>
      <c r="N16" s="120"/>
      <c r="O16" s="120"/>
      <c r="P16" s="120"/>
      <c r="Q16" s="285">
        <f t="shared" si="1"/>
        <v>0</v>
      </c>
    </row>
    <row r="17" spans="2:17" ht="25" customHeight="1">
      <c r="B17" s="284" t="s">
        <v>53</v>
      </c>
      <c r="C17" s="420"/>
      <c r="D17" s="120"/>
      <c r="E17" s="120"/>
      <c r="F17" s="120"/>
      <c r="G17" s="120"/>
      <c r="H17" s="120"/>
      <c r="I17" s="120"/>
      <c r="J17" s="120"/>
      <c r="K17" s="120"/>
      <c r="L17" s="120"/>
      <c r="M17" s="120"/>
      <c r="N17" s="120"/>
      <c r="O17" s="120"/>
      <c r="P17" s="120"/>
      <c r="Q17" s="285">
        <f t="shared" si="1"/>
        <v>0</v>
      </c>
    </row>
    <row r="18" spans="2:17" ht="25" customHeight="1" thickBot="1">
      <c r="B18" s="284" t="s">
        <v>53</v>
      </c>
      <c r="C18" s="420"/>
      <c r="D18" s="120"/>
      <c r="E18" s="120"/>
      <c r="F18" s="120"/>
      <c r="G18" s="120"/>
      <c r="H18" s="120"/>
      <c r="I18" s="120"/>
      <c r="J18" s="120"/>
      <c r="K18" s="120"/>
      <c r="L18" s="120"/>
      <c r="M18" s="120"/>
      <c r="N18" s="120"/>
      <c r="O18" s="120"/>
      <c r="P18" s="120"/>
      <c r="Q18" s="285">
        <f t="shared" si="1"/>
        <v>0</v>
      </c>
    </row>
    <row r="19" spans="2:17" ht="25" customHeight="1">
      <c r="B19" s="625" t="s">
        <v>323</v>
      </c>
      <c r="C19" s="626"/>
      <c r="D19" s="362">
        <f>SUMIF($C$9:$C$18,"Monthly",D$9:D$18)</f>
        <v>219.35455823001593</v>
      </c>
      <c r="E19" s="362">
        <f t="shared" ref="E19:O19" si="2">SUMIF($C$9:$C$18,"Monthly",E$9:E$18)</f>
        <v>219.35455823001593</v>
      </c>
      <c r="F19" s="362">
        <f t="shared" si="2"/>
        <v>219.35455823001593</v>
      </c>
      <c r="G19" s="362">
        <f t="shared" si="2"/>
        <v>219.35455823001593</v>
      </c>
      <c r="H19" s="362">
        <f t="shared" si="2"/>
        <v>219.35455823001593</v>
      </c>
      <c r="I19" s="362">
        <f t="shared" si="2"/>
        <v>219.35455823001593</v>
      </c>
      <c r="J19" s="362">
        <f t="shared" si="2"/>
        <v>219.35455823001593</v>
      </c>
      <c r="K19" s="362">
        <f t="shared" si="2"/>
        <v>219.35455823001593</v>
      </c>
      <c r="L19" s="362">
        <f t="shared" si="2"/>
        <v>219.35455823001593</v>
      </c>
      <c r="M19" s="362">
        <f t="shared" si="2"/>
        <v>219.35455823001593</v>
      </c>
      <c r="N19" s="362">
        <f t="shared" si="2"/>
        <v>219.35455823001593</v>
      </c>
      <c r="O19" s="362">
        <f t="shared" si="2"/>
        <v>219.35455823001593</v>
      </c>
      <c r="P19" s="362">
        <f>SUMIF($C$9:$C$18,"Yearly",P$9:P$18)</f>
        <v>2777.7777777777778</v>
      </c>
      <c r="Q19" s="363">
        <f>+SUM(Q9:Q18)</f>
        <v>5410.0324765379683</v>
      </c>
    </row>
    <row r="20" spans="2:17" ht="27" customHeight="1">
      <c r="B20" s="364"/>
      <c r="C20" s="364"/>
      <c r="D20" s="365"/>
      <c r="E20" s="365"/>
      <c r="F20" s="365"/>
      <c r="G20" s="365"/>
      <c r="H20" s="365"/>
      <c r="I20" s="365"/>
      <c r="J20" s="365"/>
      <c r="K20" s="365"/>
      <c r="L20" s="365"/>
      <c r="M20" s="365"/>
      <c r="N20" s="365"/>
      <c r="O20" s="365"/>
      <c r="P20" s="365"/>
      <c r="Q20" s="366"/>
    </row>
    <row r="21" spans="2:17" ht="25" customHeight="1" thickBot="1">
      <c r="B21" s="629" t="s">
        <v>269</v>
      </c>
      <c r="C21" s="630"/>
      <c r="D21" s="630"/>
      <c r="E21" s="630"/>
      <c r="F21" s="630"/>
      <c r="G21" s="630"/>
      <c r="H21" s="630"/>
      <c r="I21" s="630"/>
      <c r="J21" s="630"/>
      <c r="K21" s="630"/>
      <c r="L21" s="630"/>
      <c r="M21" s="630"/>
      <c r="N21" s="630"/>
      <c r="O21" s="630"/>
      <c r="P21" s="630"/>
      <c r="Q21" s="631"/>
    </row>
    <row r="22" spans="2:17" ht="25" customHeight="1" thickTop="1">
      <c r="B22" s="284" t="s">
        <v>278</v>
      </c>
      <c r="C22" s="420" t="s">
        <v>320</v>
      </c>
      <c r="D22" s="120"/>
      <c r="E22" s="120"/>
      <c r="F22" s="120"/>
      <c r="G22" s="120"/>
      <c r="H22" s="120"/>
      <c r="I22" s="120"/>
      <c r="J22" s="120"/>
      <c r="K22" s="120"/>
      <c r="L22" s="120"/>
      <c r="M22" s="120"/>
      <c r="N22" s="120"/>
      <c r="O22" s="120"/>
      <c r="P22" s="120"/>
      <c r="Q22" s="285">
        <f>IF(C22="Monthly",SUM(D22:O22),IF(C22="Yearly",P22,0))</f>
        <v>0</v>
      </c>
    </row>
    <row r="23" spans="2:17" ht="25" customHeight="1">
      <c r="B23" s="284" t="s">
        <v>48</v>
      </c>
      <c r="C23" s="420" t="s">
        <v>321</v>
      </c>
      <c r="D23" s="120"/>
      <c r="E23" s="120"/>
      <c r="F23" s="120"/>
      <c r="G23" s="120"/>
      <c r="H23" s="120"/>
      <c r="I23" s="120"/>
      <c r="J23" s="120"/>
      <c r="K23" s="120"/>
      <c r="L23" s="120"/>
      <c r="M23" s="120"/>
      <c r="N23" s="120"/>
      <c r="O23" s="120"/>
      <c r="P23" s="120"/>
      <c r="Q23" s="285">
        <f t="shared" ref="Q23:Q38" si="3">IF(C23="Monthly",SUM(D23:O23),IF(C23="Yearly",P23,0))</f>
        <v>0</v>
      </c>
    </row>
    <row r="24" spans="2:17" ht="25" customHeight="1">
      <c r="B24" s="284" t="s">
        <v>277</v>
      </c>
      <c r="C24" s="420"/>
      <c r="D24" s="120"/>
      <c r="E24" s="120"/>
      <c r="F24" s="120"/>
      <c r="G24" s="120"/>
      <c r="H24" s="120"/>
      <c r="I24" s="120"/>
      <c r="J24" s="120"/>
      <c r="K24" s="120"/>
      <c r="L24" s="120"/>
      <c r="M24" s="120"/>
      <c r="N24" s="120"/>
      <c r="O24" s="120"/>
      <c r="P24" s="120"/>
      <c r="Q24" s="285">
        <f t="shared" si="3"/>
        <v>0</v>
      </c>
    </row>
    <row r="25" spans="2:17" ht="25" customHeight="1">
      <c r="B25" s="284" t="s">
        <v>275</v>
      </c>
      <c r="C25" s="420"/>
      <c r="D25" s="120"/>
      <c r="E25" s="120"/>
      <c r="F25" s="120"/>
      <c r="G25" s="120"/>
      <c r="H25" s="120"/>
      <c r="I25" s="120"/>
      <c r="J25" s="120"/>
      <c r="K25" s="120"/>
      <c r="L25" s="120"/>
      <c r="M25" s="120"/>
      <c r="N25" s="120"/>
      <c r="O25" s="120"/>
      <c r="P25" s="120"/>
      <c r="Q25" s="285">
        <f t="shared" si="3"/>
        <v>0</v>
      </c>
    </row>
    <row r="26" spans="2:17" ht="25" customHeight="1">
      <c r="B26" s="284" t="s">
        <v>273</v>
      </c>
      <c r="C26" s="420"/>
      <c r="D26" s="120"/>
      <c r="E26" s="120"/>
      <c r="F26" s="120"/>
      <c r="G26" s="120"/>
      <c r="H26" s="120"/>
      <c r="I26" s="120"/>
      <c r="J26" s="120"/>
      <c r="K26" s="120"/>
      <c r="L26" s="120"/>
      <c r="M26" s="120"/>
      <c r="N26" s="120"/>
      <c r="O26" s="120"/>
      <c r="P26" s="120"/>
      <c r="Q26" s="285">
        <f t="shared" si="3"/>
        <v>0</v>
      </c>
    </row>
    <row r="27" spans="2:17" ht="25" customHeight="1">
      <c r="B27" s="284" t="s">
        <v>274</v>
      </c>
      <c r="C27" s="420"/>
      <c r="D27" s="120"/>
      <c r="E27" s="120"/>
      <c r="F27" s="120"/>
      <c r="G27" s="120"/>
      <c r="H27" s="120"/>
      <c r="I27" s="120"/>
      <c r="J27" s="120"/>
      <c r="K27" s="120"/>
      <c r="L27" s="120"/>
      <c r="M27" s="120"/>
      <c r="N27" s="120"/>
      <c r="O27" s="120"/>
      <c r="P27" s="120"/>
      <c r="Q27" s="285">
        <f t="shared" si="3"/>
        <v>0</v>
      </c>
    </row>
    <row r="28" spans="2:17" ht="27" customHeight="1">
      <c r="B28" s="284" t="s">
        <v>44</v>
      </c>
      <c r="C28" s="420"/>
      <c r="D28" s="120"/>
      <c r="E28" s="120"/>
      <c r="F28" s="120"/>
      <c r="G28" s="120"/>
      <c r="H28" s="120"/>
      <c r="I28" s="120"/>
      <c r="J28" s="120"/>
      <c r="K28" s="120"/>
      <c r="L28" s="120"/>
      <c r="M28" s="120"/>
      <c r="N28" s="120"/>
      <c r="O28" s="120"/>
      <c r="P28" s="120"/>
      <c r="Q28" s="285">
        <f t="shared" si="3"/>
        <v>0</v>
      </c>
    </row>
    <row r="29" spans="2:17" ht="27" customHeight="1">
      <c r="B29" s="284" t="s">
        <v>296</v>
      </c>
      <c r="C29" s="420"/>
      <c r="D29" s="120"/>
      <c r="E29" s="120"/>
      <c r="F29" s="120"/>
      <c r="G29" s="120"/>
      <c r="H29" s="120"/>
      <c r="I29" s="120"/>
      <c r="J29" s="120"/>
      <c r="K29" s="120"/>
      <c r="L29" s="120"/>
      <c r="M29" s="120"/>
      <c r="N29" s="120"/>
      <c r="O29" s="120"/>
      <c r="P29" s="120"/>
      <c r="Q29" s="285">
        <f t="shared" si="3"/>
        <v>0</v>
      </c>
    </row>
    <row r="30" spans="2:17" ht="27" customHeight="1">
      <c r="B30" s="284" t="s">
        <v>295</v>
      </c>
      <c r="C30" s="420"/>
      <c r="D30" s="120"/>
      <c r="E30" s="120"/>
      <c r="F30" s="120"/>
      <c r="G30" s="120"/>
      <c r="H30" s="120"/>
      <c r="I30" s="120"/>
      <c r="J30" s="120"/>
      <c r="K30" s="120"/>
      <c r="L30" s="120"/>
      <c r="M30" s="120"/>
      <c r="N30" s="120"/>
      <c r="O30" s="120"/>
      <c r="P30" s="120"/>
      <c r="Q30" s="285">
        <f t="shared" si="3"/>
        <v>0</v>
      </c>
    </row>
    <row r="31" spans="2:17" ht="27" customHeight="1">
      <c r="B31" s="284" t="s">
        <v>262</v>
      </c>
      <c r="C31" s="420"/>
      <c r="D31" s="120"/>
      <c r="E31" s="120"/>
      <c r="F31" s="120"/>
      <c r="G31" s="120"/>
      <c r="H31" s="120"/>
      <c r="I31" s="120"/>
      <c r="J31" s="120"/>
      <c r="K31" s="120"/>
      <c r="L31" s="120"/>
      <c r="M31" s="120"/>
      <c r="N31" s="120"/>
      <c r="O31" s="120"/>
      <c r="P31" s="120"/>
      <c r="Q31" s="285">
        <f t="shared" si="3"/>
        <v>0</v>
      </c>
    </row>
    <row r="32" spans="2:17" ht="27" customHeight="1">
      <c r="B32" s="284" t="s">
        <v>58</v>
      </c>
      <c r="C32" s="420"/>
      <c r="D32" s="120"/>
      <c r="E32" s="120"/>
      <c r="F32" s="120"/>
      <c r="G32" s="120"/>
      <c r="H32" s="120"/>
      <c r="I32" s="120"/>
      <c r="J32" s="120"/>
      <c r="K32" s="120"/>
      <c r="L32" s="120"/>
      <c r="M32" s="120"/>
      <c r="N32" s="120"/>
      <c r="O32" s="120"/>
      <c r="P32" s="120"/>
      <c r="Q32" s="285">
        <f t="shared" si="3"/>
        <v>0</v>
      </c>
    </row>
    <row r="33" spans="2:17" ht="27" customHeight="1">
      <c r="B33" s="284" t="s">
        <v>276</v>
      </c>
      <c r="C33" s="420"/>
      <c r="D33" s="120"/>
      <c r="E33" s="120"/>
      <c r="F33" s="120"/>
      <c r="G33" s="120"/>
      <c r="H33" s="120"/>
      <c r="I33" s="120"/>
      <c r="J33" s="120"/>
      <c r="K33" s="120"/>
      <c r="L33" s="120"/>
      <c r="M33" s="120"/>
      <c r="N33" s="120"/>
      <c r="O33" s="120"/>
      <c r="P33" s="120"/>
      <c r="Q33" s="285">
        <f t="shared" si="3"/>
        <v>0</v>
      </c>
    </row>
    <row r="34" spans="2:17" ht="27" customHeight="1">
      <c r="B34" s="369" t="s">
        <v>279</v>
      </c>
      <c r="C34" s="420"/>
      <c r="D34" s="120"/>
      <c r="E34" s="120"/>
      <c r="F34" s="120"/>
      <c r="G34" s="120"/>
      <c r="H34" s="120"/>
      <c r="I34" s="120"/>
      <c r="J34" s="120"/>
      <c r="K34" s="120"/>
      <c r="L34" s="120"/>
      <c r="M34" s="120"/>
      <c r="N34" s="120"/>
      <c r="O34" s="120"/>
      <c r="P34" s="120"/>
      <c r="Q34" s="285">
        <f t="shared" si="3"/>
        <v>0</v>
      </c>
    </row>
    <row r="35" spans="2:17" ht="27" customHeight="1">
      <c r="B35" s="284" t="s">
        <v>271</v>
      </c>
      <c r="C35" s="420"/>
      <c r="D35" s="120"/>
      <c r="E35" s="120"/>
      <c r="F35" s="120"/>
      <c r="G35" s="120"/>
      <c r="H35" s="120"/>
      <c r="I35" s="120"/>
      <c r="J35" s="120"/>
      <c r="K35" s="120"/>
      <c r="L35" s="120"/>
      <c r="M35" s="120"/>
      <c r="N35" s="120"/>
      <c r="O35" s="120"/>
      <c r="P35" s="120"/>
      <c r="Q35" s="285">
        <f t="shared" si="3"/>
        <v>0</v>
      </c>
    </row>
    <row r="36" spans="2:17" ht="27" customHeight="1">
      <c r="B36" s="284" t="s">
        <v>272</v>
      </c>
      <c r="C36" s="420"/>
      <c r="D36" s="120"/>
      <c r="E36" s="120"/>
      <c r="F36" s="120"/>
      <c r="G36" s="120"/>
      <c r="H36" s="120"/>
      <c r="I36" s="120"/>
      <c r="J36" s="120"/>
      <c r="K36" s="120"/>
      <c r="L36" s="120"/>
      <c r="M36" s="120"/>
      <c r="N36" s="120"/>
      <c r="O36" s="120"/>
      <c r="P36" s="120"/>
      <c r="Q36" s="285">
        <f t="shared" si="3"/>
        <v>0</v>
      </c>
    </row>
    <row r="37" spans="2:17" ht="27" customHeight="1">
      <c r="B37" s="284" t="s">
        <v>53</v>
      </c>
      <c r="C37" s="420"/>
      <c r="D37" s="120"/>
      <c r="E37" s="120"/>
      <c r="F37" s="120"/>
      <c r="G37" s="120"/>
      <c r="H37" s="120"/>
      <c r="I37" s="120"/>
      <c r="J37" s="120"/>
      <c r="K37" s="120"/>
      <c r="L37" s="120"/>
      <c r="M37" s="120"/>
      <c r="N37" s="120"/>
      <c r="O37" s="120"/>
      <c r="P37" s="120"/>
      <c r="Q37" s="285">
        <f t="shared" si="3"/>
        <v>0</v>
      </c>
    </row>
    <row r="38" spans="2:17" ht="27" customHeight="1" thickBot="1">
      <c r="B38" s="284" t="s">
        <v>53</v>
      </c>
      <c r="C38" s="420"/>
      <c r="D38" s="120"/>
      <c r="E38" s="120"/>
      <c r="F38" s="120"/>
      <c r="G38" s="120"/>
      <c r="H38" s="120"/>
      <c r="I38" s="120"/>
      <c r="J38" s="120"/>
      <c r="K38" s="120"/>
      <c r="L38" s="120"/>
      <c r="M38" s="120"/>
      <c r="N38" s="120"/>
      <c r="O38" s="120"/>
      <c r="P38" s="120"/>
      <c r="Q38" s="285">
        <f t="shared" si="3"/>
        <v>0</v>
      </c>
    </row>
    <row r="39" spans="2:17" ht="22.75" customHeight="1">
      <c r="B39" s="625" t="s">
        <v>324</v>
      </c>
      <c r="C39" s="626"/>
      <c r="D39" s="362">
        <f>SUMIF($C$22:$C$38,"Monthly",D$22:D$38)</f>
        <v>0</v>
      </c>
      <c r="E39" s="362">
        <f t="shared" ref="E39:N39" si="4">SUMIF($C$22:$C$38,"Monthly",E$22:E$38)</f>
        <v>0</v>
      </c>
      <c r="F39" s="362">
        <f t="shared" si="4"/>
        <v>0</v>
      </c>
      <c r="G39" s="362">
        <f t="shared" si="4"/>
        <v>0</v>
      </c>
      <c r="H39" s="362">
        <f t="shared" si="4"/>
        <v>0</v>
      </c>
      <c r="I39" s="362">
        <f t="shared" si="4"/>
        <v>0</v>
      </c>
      <c r="J39" s="362">
        <f t="shared" si="4"/>
        <v>0</v>
      </c>
      <c r="K39" s="362">
        <f t="shared" si="4"/>
        <v>0</v>
      </c>
      <c r="L39" s="362">
        <f t="shared" si="4"/>
        <v>0</v>
      </c>
      <c r="M39" s="362">
        <f t="shared" si="4"/>
        <v>0</v>
      </c>
      <c r="N39" s="362">
        <f t="shared" si="4"/>
        <v>0</v>
      </c>
      <c r="O39" s="362">
        <f>SUMIF($C$22:$C$38,"Monthly",O$22:O$38)</f>
        <v>0</v>
      </c>
      <c r="P39" s="362">
        <f>SUMIF($C$22:$C$38,"Yearly",P$22:P$38)</f>
        <v>0</v>
      </c>
      <c r="Q39" s="363">
        <f t="shared" ref="Q39" si="5">+SUM(Q22:Q38)</f>
        <v>0</v>
      </c>
    </row>
  </sheetData>
  <sheetProtection algorithmName="SHA-512" hashValue="Yk+kRto0Pp3R1CMx8z1QhjINd/Q2sK0HEfLfSwaNRbh0iDT0ASTtzt3aelZxw4nLMS4cF7DwUr8ZfNyU4Wjy1Q==" saltValue="vQDI2cztP8OHJHiE092fqA==" spinCount="100000" sheet="1" objects="1" scenarios="1" selectLockedCells="1"/>
  <mergeCells count="11">
    <mergeCell ref="B39:C39"/>
    <mergeCell ref="B6:B7"/>
    <mergeCell ref="B21:Q21"/>
    <mergeCell ref="A1:Q1"/>
    <mergeCell ref="N4:O4"/>
    <mergeCell ref="B2:Q2"/>
    <mergeCell ref="B3:E5"/>
    <mergeCell ref="C6:C7"/>
    <mergeCell ref="B19:C19"/>
    <mergeCell ref="P6:P7"/>
    <mergeCell ref="Q6:Q7"/>
  </mergeCells>
  <conditionalFormatting sqref="D11:P11">
    <cfRule type="expression" dxfId="37" priority="29">
      <formula>$C11=""</formula>
    </cfRule>
    <cfRule type="expression" dxfId="36" priority="34">
      <formula>$C11=""</formula>
    </cfRule>
  </conditionalFormatting>
  <conditionalFormatting sqref="P11">
    <cfRule type="expression" dxfId="35" priority="30">
      <formula>$C11="Monthly"</formula>
    </cfRule>
    <cfRule type="expression" dxfId="34" priority="33">
      <formula>$C11="Monthly"</formula>
    </cfRule>
  </conditionalFormatting>
  <conditionalFormatting sqref="D11:O11">
    <cfRule type="expression" dxfId="33" priority="31">
      <formula>$C11="Yearly"</formula>
    </cfRule>
    <cfRule type="expression" dxfId="32" priority="32">
      <formula>$C11="Yearly"</formula>
    </cfRule>
  </conditionalFormatting>
  <conditionalFormatting sqref="D13:O18">
    <cfRule type="expression" dxfId="31" priority="23">
      <formula>$C13=""</formula>
    </cfRule>
    <cfRule type="expression" dxfId="30" priority="28">
      <formula>$C13=""</formula>
    </cfRule>
  </conditionalFormatting>
  <conditionalFormatting sqref="D13:O18">
    <cfRule type="expression" dxfId="29" priority="25">
      <formula>$C13="Yearly"</formula>
    </cfRule>
    <cfRule type="expression" dxfId="28" priority="26">
      <formula>$C13="Yearly"</formula>
    </cfRule>
  </conditionalFormatting>
  <conditionalFormatting sqref="D22:P22 D30:O30 D38:O38">
    <cfRule type="expression" dxfId="27" priority="17">
      <formula>$C22=""</formula>
    </cfRule>
    <cfRule type="expression" dxfId="26" priority="22">
      <formula>$C22=""</formula>
    </cfRule>
  </conditionalFormatting>
  <conditionalFormatting sqref="P22">
    <cfRule type="expression" dxfId="25" priority="18">
      <formula>$C22="Monthly"</formula>
    </cfRule>
    <cfRule type="expression" dxfId="24" priority="21">
      <formula>$C22="Monthly"</formula>
    </cfRule>
  </conditionalFormatting>
  <conditionalFormatting sqref="D22:O22 D30:O30 D38:O38">
    <cfRule type="expression" dxfId="23" priority="19">
      <formula>$C22="Yearly"</formula>
    </cfRule>
    <cfRule type="expression" dxfId="22" priority="20">
      <formula>$C22="Yearly"</formula>
    </cfRule>
  </conditionalFormatting>
  <conditionalFormatting sqref="D31:O37 D27:O29 D23:P26">
    <cfRule type="expression" dxfId="21" priority="11">
      <formula>$C23=""</formula>
    </cfRule>
    <cfRule type="expression" dxfId="20" priority="16">
      <formula>$C23=""</formula>
    </cfRule>
  </conditionalFormatting>
  <conditionalFormatting sqref="P23:P26">
    <cfRule type="expression" dxfId="19" priority="12">
      <formula>$C23="Monthly"</formula>
    </cfRule>
    <cfRule type="expression" dxfId="18" priority="15">
      <formula>$C23="Monthly"</formula>
    </cfRule>
  </conditionalFormatting>
  <conditionalFormatting sqref="D23:O29 D31:O37">
    <cfRule type="expression" dxfId="17" priority="13">
      <formula>$C23="Yearly"</formula>
    </cfRule>
    <cfRule type="expression" dxfId="16" priority="14">
      <formula>$C23="Yearly"</formula>
    </cfRule>
  </conditionalFormatting>
  <conditionalFormatting sqref="D12:O12">
    <cfRule type="expression" dxfId="15" priority="9">
      <formula>OR($C$12="Yearly",$C$12="")</formula>
    </cfRule>
  </conditionalFormatting>
  <conditionalFormatting sqref="P27:P38">
    <cfRule type="expression" dxfId="14" priority="5">
      <formula>$C27=""</formula>
    </cfRule>
    <cfRule type="expression" dxfId="13" priority="8">
      <formula>$C27=""</formula>
    </cfRule>
  </conditionalFormatting>
  <conditionalFormatting sqref="P27:P38">
    <cfRule type="expression" dxfId="12" priority="6">
      <formula>$C27="Monthly"</formula>
    </cfRule>
    <cfRule type="expression" dxfId="11" priority="7">
      <formula>$C27="Monthly"</formula>
    </cfRule>
  </conditionalFormatting>
  <conditionalFormatting sqref="P12:P18">
    <cfRule type="expression" dxfId="10" priority="1">
      <formula>$C12=""</formula>
    </cfRule>
    <cfRule type="expression" dxfId="9" priority="4">
      <formula>$C12=""</formula>
    </cfRule>
  </conditionalFormatting>
  <conditionalFormatting sqref="P12:P18">
    <cfRule type="expression" dxfId="8" priority="2">
      <formula>$C12="Monthly"</formula>
    </cfRule>
    <cfRule type="expression" dxfId="7" priority="3">
      <formula>$C12="Monthly"</formula>
    </cfRule>
  </conditionalFormatting>
  <pageMargins left="0.43307086614173229" right="0.43307086614173229" top="0.78740157480314965" bottom="0.78740157480314965" header="0.31496062992125984" footer="0.31496062992125984"/>
  <pageSetup paperSize="9" scale="47" orientation="landscape" r:id="rId1"/>
  <headerFooter>
    <oddHeader>&amp;L&amp;"-,Fett"&amp;12Farm Analysis Tool&amp;C&amp;"-,Fett"&amp;12Section: Fixed Costs and Charges&amp;R&amp;G</oddHeader>
    <oddFooter>&amp;L&amp;"-,Kursiv"Version 2015 V2.2&amp;RPage 37</oddFoot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 of dropdown'!$A$29:$A$30</xm:f>
          </x14:formula1>
          <xm:sqref>C11:C18 C22:C38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35">
    <tabColor rgb="FF00B050"/>
  </sheetPr>
  <dimension ref="A1:N65"/>
  <sheetViews>
    <sheetView view="pageBreakPreview" zoomScaleNormal="100" zoomScaleSheetLayoutView="100" workbookViewId="0">
      <selection activeCell="E14" sqref="E14"/>
    </sheetView>
  </sheetViews>
  <sheetFormatPr baseColWidth="10" defaultColWidth="11.6328125" defaultRowHeight="14"/>
  <cols>
    <col min="1" max="1" width="3.7265625" style="204" customWidth="1"/>
    <col min="2" max="2" width="2.7265625" style="204" customWidth="1"/>
    <col min="3" max="3" width="5.36328125" style="204" customWidth="1"/>
    <col min="4" max="4" width="49" style="204" customWidth="1"/>
    <col min="5" max="5" width="14.90625" style="207" customWidth="1"/>
    <col min="6" max="6" width="10.08984375" style="204" customWidth="1"/>
    <col min="7" max="7" width="14.6328125" style="204" bestFit="1" customWidth="1"/>
    <col min="8" max="8" width="11.6328125" style="204"/>
    <col min="9" max="9" width="2.7265625" style="204" customWidth="1"/>
    <col min="10" max="10" width="9.7265625" style="204" customWidth="1"/>
    <col min="11" max="16384" width="11.6328125" style="204"/>
  </cols>
  <sheetData>
    <row r="1" spans="1:14" ht="14.5" thickBot="1">
      <c r="A1" s="519" t="s">
        <v>178</v>
      </c>
      <c r="B1" s="519"/>
      <c r="C1" s="519"/>
      <c r="D1" s="519"/>
      <c r="E1" s="519"/>
      <c r="F1" s="519"/>
      <c r="G1" s="519"/>
      <c r="H1" s="519"/>
      <c r="I1" s="519"/>
      <c r="J1" s="8"/>
      <c r="K1" s="8"/>
      <c r="L1" s="8"/>
      <c r="M1" s="8"/>
      <c r="N1" s="8"/>
    </row>
    <row r="2" spans="1:14" ht="24" customHeight="1">
      <c r="B2" s="641" t="s">
        <v>130</v>
      </c>
      <c r="C2" s="642"/>
      <c r="D2" s="642"/>
      <c r="E2" s="642"/>
      <c r="F2" s="642"/>
      <c r="G2" s="642"/>
      <c r="H2" s="642"/>
      <c r="I2" s="643"/>
      <c r="J2" s="6"/>
    </row>
    <row r="3" spans="1:14">
      <c r="B3" s="241"/>
      <c r="C3" s="162"/>
      <c r="D3" s="162"/>
      <c r="E3" s="208"/>
      <c r="F3" s="209"/>
      <c r="G3" s="210"/>
      <c r="H3" s="101"/>
      <c r="I3" s="242"/>
      <c r="J3" s="211"/>
    </row>
    <row r="4" spans="1:14">
      <c r="B4" s="243"/>
      <c r="C4" s="105"/>
      <c r="D4" s="1"/>
      <c r="E4" s="1"/>
      <c r="F4" s="77" t="s">
        <v>11</v>
      </c>
      <c r="G4" s="573">
        <f>'1 General Information'!C6</f>
        <v>0</v>
      </c>
      <c r="H4" s="598"/>
      <c r="I4" s="244"/>
      <c r="J4" s="211"/>
    </row>
    <row r="5" spans="1:14">
      <c r="B5" s="243"/>
      <c r="C5" s="105"/>
      <c r="D5" s="1"/>
      <c r="E5" s="1"/>
      <c r="F5" s="107"/>
      <c r="G5" s="212"/>
      <c r="H5" s="312"/>
      <c r="I5" s="245"/>
      <c r="J5" s="211"/>
    </row>
    <row r="6" spans="1:14" ht="14.5">
      <c r="B6" s="246"/>
      <c r="C6" s="213" t="s">
        <v>52</v>
      </c>
      <c r="D6" s="214" t="s">
        <v>56</v>
      </c>
      <c r="E6" s="215">
        <f>SUM('3 Income Crops &amp; Livestock'!H10:H15)</f>
        <v>0</v>
      </c>
      <c r="F6" s="216" t="str">
        <f>'1 General Information'!$D$13</f>
        <v>€</v>
      </c>
      <c r="G6" s="217" t="s">
        <v>52</v>
      </c>
      <c r="H6" s="218">
        <f>IF($E$16=0,0,(+E6/$E$16)*(1-$E$14))</f>
        <v>0</v>
      </c>
      <c r="I6" s="247"/>
    </row>
    <row r="7" spans="1:14" ht="14.5">
      <c r="B7" s="246"/>
      <c r="C7" s="213" t="s">
        <v>52</v>
      </c>
      <c r="D7" s="214" t="s">
        <v>95</v>
      </c>
      <c r="E7" s="215">
        <f>SUM('3 Income Crops &amp; Livestock'!H17:H19)</f>
        <v>0</v>
      </c>
      <c r="F7" s="216" t="str">
        <f>'1 General Information'!$D$13</f>
        <v>€</v>
      </c>
      <c r="G7" s="217" t="s">
        <v>52</v>
      </c>
      <c r="H7" s="218">
        <f t="shared" ref="H7:H12" si="0">IF($E$16=0,0,(+E7/$E$16)*(1-$E$14))</f>
        <v>0</v>
      </c>
      <c r="I7" s="247"/>
    </row>
    <row r="8" spans="1:14" ht="14.5">
      <c r="B8" s="246"/>
      <c r="C8" s="213" t="s">
        <v>52</v>
      </c>
      <c r="D8" s="214" t="s">
        <v>57</v>
      </c>
      <c r="E8" s="215">
        <f>SUM('3 Income Crops &amp; Livestock'!H27:H31)</f>
        <v>0</v>
      </c>
      <c r="F8" s="216" t="str">
        <f>'1 General Information'!$D$13</f>
        <v>€</v>
      </c>
      <c r="G8" s="217" t="s">
        <v>52</v>
      </c>
      <c r="H8" s="218">
        <f t="shared" si="0"/>
        <v>0</v>
      </c>
      <c r="I8" s="247"/>
    </row>
    <row r="9" spans="1:14" ht="14.5">
      <c r="B9" s="246"/>
      <c r="C9" s="213" t="s">
        <v>52</v>
      </c>
      <c r="D9" s="214" t="s">
        <v>96</v>
      </c>
      <c r="E9" s="215">
        <f>SUM('3 Income Crops &amp; Livestock'!H33:H35)</f>
        <v>0</v>
      </c>
      <c r="F9" s="216" t="str">
        <f>'1 General Information'!$D$13</f>
        <v>€</v>
      </c>
      <c r="G9" s="217" t="s">
        <v>52</v>
      </c>
      <c r="H9" s="218">
        <f t="shared" si="0"/>
        <v>0</v>
      </c>
      <c r="I9" s="247"/>
    </row>
    <row r="10" spans="1:14" ht="14.5">
      <c r="B10" s="246"/>
      <c r="C10" s="213" t="s">
        <v>52</v>
      </c>
      <c r="D10" s="214" t="s">
        <v>93</v>
      </c>
      <c r="E10" s="215">
        <f>SUM('3 Income Crops &amp; Livestock'!H44:H57)</f>
        <v>0</v>
      </c>
      <c r="F10" s="216" t="str">
        <f>'1 General Information'!$D$13</f>
        <v>€</v>
      </c>
      <c r="G10" s="217" t="s">
        <v>52</v>
      </c>
      <c r="H10" s="218">
        <f t="shared" si="0"/>
        <v>0</v>
      </c>
      <c r="I10" s="247"/>
    </row>
    <row r="11" spans="1:14" ht="14.5">
      <c r="B11" s="246"/>
      <c r="C11" s="213" t="s">
        <v>52</v>
      </c>
      <c r="D11" s="214" t="s">
        <v>94</v>
      </c>
      <c r="E11" s="215">
        <f>SUM('3 Income Crops &amp; Livestock'!H59:H63)</f>
        <v>60000</v>
      </c>
      <c r="F11" s="216" t="str">
        <f>'1 General Information'!$D$13</f>
        <v>€</v>
      </c>
      <c r="G11" s="217" t="s">
        <v>52</v>
      </c>
      <c r="H11" s="218">
        <f t="shared" si="0"/>
        <v>1</v>
      </c>
      <c r="I11" s="247"/>
    </row>
    <row r="12" spans="1:14" ht="14.5">
      <c r="B12" s="246"/>
      <c r="C12" s="235" t="s">
        <v>52</v>
      </c>
      <c r="D12" s="236" t="s">
        <v>159</v>
      </c>
      <c r="E12" s="237">
        <f>'4 Other Income'!Q15</f>
        <v>0</v>
      </c>
      <c r="F12" s="238" t="str">
        <f>'1 General Information'!$D$13</f>
        <v>€</v>
      </c>
      <c r="G12" s="217" t="s">
        <v>52</v>
      </c>
      <c r="H12" s="219">
        <f t="shared" si="0"/>
        <v>0</v>
      </c>
      <c r="I12" s="247"/>
    </row>
    <row r="13" spans="1:14" ht="14.5">
      <c r="B13" s="246"/>
      <c r="C13" s="296"/>
      <c r="D13" s="295"/>
      <c r="E13" s="189"/>
      <c r="F13" s="301"/>
      <c r="G13" s="217"/>
      <c r="H13" s="294"/>
      <c r="I13" s="247"/>
    </row>
    <row r="14" spans="1:14" ht="14.5">
      <c r="B14" s="297"/>
      <c r="C14" s="233" t="s">
        <v>53</v>
      </c>
      <c r="D14" s="299" t="s">
        <v>187</v>
      </c>
      <c r="E14" s="300">
        <v>0.1</v>
      </c>
      <c r="F14" s="303" t="s">
        <v>51</v>
      </c>
      <c r="G14" s="217"/>
      <c r="H14" s="231"/>
      <c r="I14" s="247"/>
    </row>
    <row r="15" spans="1:14" ht="14.5">
      <c r="B15" s="246"/>
      <c r="C15" s="298"/>
      <c r="D15" s="224"/>
      <c r="E15" s="299"/>
      <c r="F15" s="302"/>
      <c r="G15" s="217"/>
      <c r="H15" s="231"/>
      <c r="I15" s="247"/>
    </row>
    <row r="16" spans="1:14">
      <c r="B16" s="246"/>
      <c r="C16" s="234" t="s">
        <v>4</v>
      </c>
      <c r="D16" s="221" t="s">
        <v>114</v>
      </c>
      <c r="E16" s="205">
        <f>SUM(E6:E12)-(SUM(E6:E12)*E14)</f>
        <v>54000</v>
      </c>
      <c r="F16" s="222" t="str">
        <f>'1 General Information'!$D$13</f>
        <v>€</v>
      </c>
      <c r="G16" s="217" t="s">
        <v>4</v>
      </c>
      <c r="H16" s="232">
        <f>SUM(H6:H12)</f>
        <v>1</v>
      </c>
      <c r="I16" s="247"/>
    </row>
    <row r="17" spans="2:9">
      <c r="B17" s="246"/>
      <c r="C17" s="233"/>
      <c r="D17" s="190"/>
      <c r="E17" s="190"/>
      <c r="F17" s="225"/>
      <c r="G17" s="191"/>
      <c r="H17" s="191"/>
      <c r="I17" s="247"/>
    </row>
    <row r="18" spans="2:9">
      <c r="B18" s="246"/>
      <c r="C18" s="191"/>
      <c r="D18" s="224"/>
      <c r="E18" s="189"/>
      <c r="F18" s="191"/>
      <c r="G18" s="191"/>
      <c r="H18" s="191"/>
      <c r="I18" s="247"/>
    </row>
    <row r="19" spans="2:9" ht="14.5">
      <c r="B19" s="246"/>
      <c r="C19" s="213" t="s">
        <v>53</v>
      </c>
      <c r="D19" s="214" t="s">
        <v>129</v>
      </c>
      <c r="E19" s="215">
        <f>'6 Fixed and Variable Costs'!Q19</f>
        <v>5410.0324765379683</v>
      </c>
      <c r="F19" s="216" t="str">
        <f>'1 General Information'!$D$13</f>
        <v>€</v>
      </c>
      <c r="G19" s="217" t="s">
        <v>52</v>
      </c>
      <c r="H19" s="219">
        <f>IF($E$21=0,0,+E19/$E$21)</f>
        <v>1</v>
      </c>
      <c r="I19" s="247"/>
    </row>
    <row r="20" spans="2:9" ht="14.5">
      <c r="B20" s="246"/>
      <c r="C20" s="213" t="s">
        <v>53</v>
      </c>
      <c r="D20" s="214" t="s">
        <v>280</v>
      </c>
      <c r="E20" s="215">
        <f>'6 Fixed and Variable Costs'!Q39</f>
        <v>0</v>
      </c>
      <c r="F20" s="216" t="str">
        <f>'1 General Information'!$D$13</f>
        <v>€</v>
      </c>
      <c r="G20" s="217" t="s">
        <v>52</v>
      </c>
      <c r="H20" s="219">
        <f>IF($E$21=0,0,+E20/$E$21)</f>
        <v>0</v>
      </c>
      <c r="I20" s="247"/>
    </row>
    <row r="21" spans="2:9">
      <c r="B21" s="246"/>
      <c r="C21" s="220" t="s">
        <v>4</v>
      </c>
      <c r="D21" s="221" t="s">
        <v>149</v>
      </c>
      <c r="E21" s="205">
        <f>SUM(E19:E20)</f>
        <v>5410.0324765379683</v>
      </c>
      <c r="F21" s="222" t="str">
        <f>'1 General Information'!$D$13</f>
        <v>€</v>
      </c>
      <c r="G21" s="217" t="s">
        <v>4</v>
      </c>
      <c r="H21" s="223">
        <f>SUM(H19:H20)</f>
        <v>1</v>
      </c>
      <c r="I21" s="247"/>
    </row>
    <row r="22" spans="2:9">
      <c r="B22" s="246"/>
      <c r="C22" s="191"/>
      <c r="D22" s="224"/>
      <c r="E22" s="189"/>
      <c r="F22" s="191"/>
      <c r="G22" s="191"/>
      <c r="H22" s="191"/>
      <c r="I22" s="247"/>
    </row>
    <row r="23" spans="2:9" ht="14.5">
      <c r="B23" s="246"/>
      <c r="C23" s="225"/>
      <c r="D23" s="224"/>
      <c r="E23" s="189"/>
      <c r="F23" s="226"/>
      <c r="G23" s="191"/>
      <c r="H23" s="191"/>
      <c r="I23" s="247"/>
    </row>
    <row r="24" spans="2:9" ht="14.5">
      <c r="B24" s="246"/>
      <c r="C24" s="225"/>
      <c r="D24" s="224"/>
      <c r="E24" s="189"/>
      <c r="F24" s="226"/>
      <c r="G24" s="191"/>
      <c r="H24" s="191"/>
      <c r="I24" s="247"/>
    </row>
    <row r="25" spans="2:9" ht="14.5">
      <c r="B25" s="246"/>
      <c r="C25" s="225"/>
      <c r="D25" s="224"/>
      <c r="E25" s="189"/>
      <c r="F25" s="226"/>
      <c r="G25" s="191"/>
      <c r="H25" s="191"/>
      <c r="I25" s="247"/>
    </row>
    <row r="26" spans="2:9" ht="14.5">
      <c r="B26" s="246"/>
      <c r="C26" s="225"/>
      <c r="D26" s="224"/>
      <c r="E26" s="189"/>
      <c r="F26" s="226"/>
      <c r="G26" s="191"/>
      <c r="H26" s="191"/>
      <c r="I26" s="247"/>
    </row>
    <row r="27" spans="2:9" ht="14.5">
      <c r="B27" s="246"/>
      <c r="C27" s="225"/>
      <c r="D27" s="224"/>
      <c r="E27" s="189"/>
      <c r="F27" s="226"/>
      <c r="G27" s="191"/>
      <c r="H27" s="191"/>
      <c r="I27" s="247"/>
    </row>
    <row r="28" spans="2:9" ht="14.5">
      <c r="B28" s="246"/>
      <c r="C28" s="225"/>
      <c r="D28" s="224"/>
      <c r="E28" s="189"/>
      <c r="F28" s="226"/>
      <c r="G28" s="191"/>
      <c r="H28" s="191"/>
      <c r="I28" s="247"/>
    </row>
    <row r="29" spans="2:9" ht="14.5">
      <c r="B29" s="246"/>
      <c r="C29" s="225"/>
      <c r="D29" s="224"/>
      <c r="E29" s="189"/>
      <c r="F29" s="226"/>
      <c r="G29" s="191"/>
      <c r="H29" s="191"/>
      <c r="I29" s="247"/>
    </row>
    <row r="30" spans="2:9" ht="14.5">
      <c r="B30" s="246"/>
      <c r="C30" s="225"/>
      <c r="D30" s="224"/>
      <c r="E30" s="189"/>
      <c r="F30" s="226"/>
      <c r="G30" s="191"/>
      <c r="H30" s="191"/>
      <c r="I30" s="247"/>
    </row>
    <row r="31" spans="2:9" ht="14.5">
      <c r="B31" s="246"/>
      <c r="C31" s="225"/>
      <c r="D31" s="224"/>
      <c r="E31" s="189"/>
      <c r="F31" s="226"/>
      <c r="G31" s="191"/>
      <c r="H31" s="191"/>
      <c r="I31" s="247"/>
    </row>
    <row r="32" spans="2:9" ht="14.5">
      <c r="B32" s="246"/>
      <c r="C32" s="225"/>
      <c r="D32" s="224"/>
      <c r="E32" s="189"/>
      <c r="F32" s="226"/>
      <c r="G32" s="191"/>
      <c r="H32" s="191"/>
      <c r="I32" s="247"/>
    </row>
    <row r="33" spans="2:9" ht="14.5">
      <c r="B33" s="246"/>
      <c r="C33" s="192"/>
      <c r="D33" s="224"/>
      <c r="E33" s="189"/>
      <c r="F33" s="226"/>
      <c r="G33" s="191"/>
      <c r="H33" s="191"/>
      <c r="I33" s="247"/>
    </row>
    <row r="34" spans="2:9" ht="14.5">
      <c r="B34" s="246"/>
      <c r="C34" s="192"/>
      <c r="D34" s="224"/>
      <c r="E34" s="189"/>
      <c r="F34" s="226"/>
      <c r="G34" s="191"/>
      <c r="H34" s="191"/>
      <c r="I34" s="247"/>
    </row>
    <row r="35" spans="2:9" ht="14.5">
      <c r="B35" s="246"/>
      <c r="C35" s="192"/>
      <c r="D35" s="224"/>
      <c r="E35" s="189"/>
      <c r="F35" s="226"/>
      <c r="G35" s="191"/>
      <c r="H35" s="191"/>
      <c r="I35" s="247"/>
    </row>
    <row r="36" spans="2:9" ht="14.5">
      <c r="B36" s="246"/>
      <c r="C36" s="225"/>
      <c r="D36" s="224"/>
      <c r="E36" s="189"/>
      <c r="F36" s="226"/>
      <c r="G36" s="191"/>
      <c r="H36" s="191"/>
      <c r="I36" s="247"/>
    </row>
    <row r="37" spans="2:9" ht="14.5">
      <c r="B37" s="246"/>
      <c r="C37" s="225"/>
      <c r="D37" s="224"/>
      <c r="E37" s="189"/>
      <c r="F37" s="226"/>
      <c r="G37" s="191"/>
      <c r="H37" s="191"/>
      <c r="I37" s="247"/>
    </row>
    <row r="38" spans="2:9" ht="14.5">
      <c r="B38" s="246"/>
      <c r="C38" s="225"/>
      <c r="D38" s="224"/>
      <c r="E38" s="189"/>
      <c r="F38" s="226"/>
      <c r="G38" s="191"/>
      <c r="H38" s="191"/>
      <c r="I38" s="247"/>
    </row>
    <row r="39" spans="2:9" ht="14.5">
      <c r="B39" s="246"/>
      <c r="C39" s="225"/>
      <c r="D39" s="224"/>
      <c r="E39" s="189"/>
      <c r="F39" s="226"/>
      <c r="G39" s="191"/>
      <c r="H39" s="191"/>
      <c r="I39" s="247"/>
    </row>
    <row r="40" spans="2:9" ht="14.5">
      <c r="B40" s="246"/>
      <c r="C40" s="225"/>
      <c r="D40" s="224"/>
      <c r="E40" s="189"/>
      <c r="F40" s="226"/>
      <c r="G40" s="191"/>
      <c r="H40" s="191"/>
      <c r="I40" s="247"/>
    </row>
    <row r="41" spans="2:9" ht="14.5">
      <c r="B41" s="246"/>
      <c r="C41" s="225"/>
      <c r="D41" s="224"/>
      <c r="E41" s="189"/>
      <c r="F41" s="226"/>
      <c r="G41" s="191"/>
      <c r="H41" s="191"/>
      <c r="I41" s="247"/>
    </row>
    <row r="42" spans="2:9" ht="14.5">
      <c r="B42" s="246"/>
      <c r="C42" s="225"/>
      <c r="D42" s="224"/>
      <c r="E42" s="189"/>
      <c r="F42" s="226"/>
      <c r="G42" s="191"/>
      <c r="H42" s="191"/>
      <c r="I42" s="247"/>
    </row>
    <row r="43" spans="2:9" ht="14.5">
      <c r="B43" s="246"/>
      <c r="C43" s="225"/>
      <c r="D43" s="224"/>
      <c r="E43" s="189"/>
      <c r="F43" s="226"/>
      <c r="G43" s="191"/>
      <c r="H43" s="191"/>
      <c r="I43" s="247"/>
    </row>
    <row r="44" spans="2:9" ht="14.5">
      <c r="B44" s="246"/>
      <c r="C44" s="225"/>
      <c r="D44" s="224"/>
      <c r="E44" s="189"/>
      <c r="F44" s="226"/>
      <c r="G44" s="191"/>
      <c r="H44" s="191"/>
      <c r="I44" s="247"/>
    </row>
    <row r="45" spans="2:9" ht="14.5">
      <c r="B45" s="246"/>
      <c r="C45" s="225"/>
      <c r="D45" s="224"/>
      <c r="E45" s="189"/>
      <c r="F45" s="226"/>
      <c r="G45" s="191"/>
      <c r="H45" s="191"/>
      <c r="I45" s="247"/>
    </row>
    <row r="46" spans="2:9" ht="14.5">
      <c r="B46" s="246"/>
      <c r="C46" s="225"/>
      <c r="D46" s="224"/>
      <c r="E46" s="189"/>
      <c r="F46" s="226"/>
      <c r="G46" s="191"/>
      <c r="H46" s="191"/>
      <c r="I46" s="247"/>
    </row>
    <row r="47" spans="2:9" ht="14.5">
      <c r="B47" s="246"/>
      <c r="C47" s="225"/>
      <c r="D47" s="224"/>
      <c r="E47" s="189"/>
      <c r="F47" s="226"/>
      <c r="G47" s="191"/>
      <c r="H47" s="191"/>
      <c r="I47" s="247"/>
    </row>
    <row r="48" spans="2:9" ht="14.5">
      <c r="B48" s="246"/>
      <c r="C48" s="225"/>
      <c r="D48" s="224"/>
      <c r="E48" s="189"/>
      <c r="F48" s="226"/>
      <c r="G48" s="191"/>
      <c r="H48" s="191"/>
      <c r="I48" s="247"/>
    </row>
    <row r="49" spans="2:12" ht="14.5">
      <c r="B49" s="246"/>
      <c r="C49" s="225"/>
      <c r="D49" s="224"/>
      <c r="E49" s="189"/>
      <c r="F49" s="226"/>
      <c r="G49" s="191"/>
      <c r="H49" s="191"/>
      <c r="I49" s="247"/>
    </row>
    <row r="50" spans="2:12" ht="14.5">
      <c r="B50" s="246"/>
      <c r="C50" s="225"/>
      <c r="D50" s="224"/>
      <c r="E50" s="189"/>
      <c r="F50" s="226"/>
      <c r="G50" s="191"/>
      <c r="H50" s="191"/>
      <c r="I50" s="247"/>
    </row>
    <row r="51" spans="2:12" ht="14.5">
      <c r="B51" s="246"/>
      <c r="C51" s="225"/>
      <c r="D51" s="224"/>
      <c r="E51" s="189"/>
      <c r="F51" s="226"/>
      <c r="G51" s="191"/>
      <c r="H51" s="191"/>
      <c r="I51" s="247"/>
    </row>
    <row r="52" spans="2:12" ht="14.5">
      <c r="B52" s="246"/>
      <c r="C52" s="225"/>
      <c r="D52" s="224"/>
      <c r="E52" s="189"/>
      <c r="F52" s="226"/>
      <c r="G52" s="191"/>
      <c r="H52" s="191"/>
      <c r="I52" s="247"/>
    </row>
    <row r="53" spans="2:12" ht="14.5">
      <c r="B53" s="246"/>
      <c r="C53" s="225"/>
      <c r="D53" s="224"/>
      <c r="E53" s="189"/>
      <c r="F53" s="226"/>
      <c r="G53" s="191"/>
      <c r="H53" s="191"/>
      <c r="I53" s="247"/>
    </row>
    <row r="54" spans="2:12" ht="14.5">
      <c r="B54" s="246"/>
      <c r="C54" s="225"/>
      <c r="D54" s="224"/>
      <c r="E54" s="189"/>
      <c r="F54" s="226"/>
      <c r="G54" s="191"/>
      <c r="H54" s="191"/>
      <c r="I54" s="247"/>
    </row>
    <row r="55" spans="2:12" ht="14.5">
      <c r="B55" s="246"/>
      <c r="C55" s="192"/>
      <c r="D55" s="224"/>
      <c r="E55" s="189"/>
      <c r="F55" s="226"/>
      <c r="G55" s="191"/>
      <c r="H55" s="191"/>
      <c r="I55" s="247"/>
    </row>
    <row r="56" spans="2:12" ht="15" thickBot="1">
      <c r="B56" s="246"/>
      <c r="C56" s="192"/>
      <c r="D56" s="224"/>
      <c r="E56" s="189"/>
      <c r="F56" s="226"/>
      <c r="G56" s="191"/>
      <c r="H56" s="191"/>
      <c r="I56" s="247"/>
      <c r="L56" s="240"/>
    </row>
    <row r="57" spans="2:12" ht="24.75" customHeight="1" thickTop="1" thickBot="1">
      <c r="B57" s="246"/>
      <c r="C57" s="227" t="s">
        <v>4</v>
      </c>
      <c r="D57" s="389" t="str">
        <f>"GROSS FARM PROFIT for period "  &amp;   '1 General Information'!D12</f>
        <v>GROSS FARM PROFIT for period 2018</v>
      </c>
      <c r="E57" s="206" t="str">
        <f>"to " &amp; '1 General Information'!E12</f>
        <v>to 2019</v>
      </c>
      <c r="F57" s="206"/>
      <c r="G57" s="348">
        <f>E16-E21</f>
        <v>48589.96752346203</v>
      </c>
      <c r="H57" s="5" t="str">
        <f>'1 General Information'!$D$13</f>
        <v>€</v>
      </c>
      <c r="I57" s="247"/>
    </row>
    <row r="58" spans="2:12" ht="15" thickTop="1">
      <c r="B58" s="246"/>
      <c r="C58" s="191"/>
      <c r="D58" s="644" t="s">
        <v>150</v>
      </c>
      <c r="E58" s="644"/>
      <c r="F58" s="644"/>
      <c r="G58" s="256">
        <f>(E16-E21)/E16</f>
        <v>0.89981421339744505</v>
      </c>
      <c r="H58" s="226"/>
      <c r="I58" s="247"/>
    </row>
    <row r="59" spans="2:12">
      <c r="B59" s="246"/>
      <c r="C59" s="191"/>
      <c r="D59" s="239"/>
      <c r="E59" s="252"/>
      <c r="F59" s="253"/>
      <c r="G59" s="254"/>
      <c r="H59" s="253"/>
      <c r="I59" s="247"/>
    </row>
    <row r="60" spans="2:12" ht="14.5">
      <c r="B60" s="246"/>
      <c r="C60" s="191"/>
      <c r="D60" s="645" t="str">
        <f>"average profit per "&amp;'1 General Information'!$D$14&amp;" of seasonal crops:"</f>
        <v>average profit per Acre of seasonal crops:</v>
      </c>
      <c r="E60" s="645"/>
      <c r="F60" s="646">
        <f>IFERROR('3 Income Crops &amp; Livestock'!H20/MAX('3 Income Crops &amp; Livestock'!C6:D6),"no crops")</f>
        <v>0</v>
      </c>
      <c r="G60" s="646"/>
      <c r="H60" s="304" t="str">
        <f>'1 General Information'!$D$13&amp;" per"&amp;" "&amp;'1 General Information'!$D$14</f>
        <v>€ per Acre</v>
      </c>
      <c r="I60" s="247"/>
    </row>
    <row r="61" spans="2:12" ht="14.5">
      <c r="B61" s="246"/>
      <c r="C61" s="255"/>
      <c r="D61" s="645" t="str">
        <f>"average profit per "&amp;'1 General Information'!D14&amp;" of perennial crops:"</f>
        <v>average profit per Acre of perennial crops:</v>
      </c>
      <c r="E61" s="645"/>
      <c r="F61" s="646" t="str">
        <f>IFERROR('3 Income Crops &amp; Livestock'!H36/'3 Income Crops &amp; Livestock'!D23,"no crops")</f>
        <v>no crops</v>
      </c>
      <c r="G61" s="646"/>
      <c r="H61" s="304" t="str">
        <f>'1 General Information'!$D$13&amp;" per"&amp;" "&amp;'1 General Information'!$D$14</f>
        <v>€ per Acre</v>
      </c>
      <c r="I61" s="247"/>
      <c r="K61" s="347"/>
    </row>
    <row r="62" spans="2:12" ht="14.5">
      <c r="B62" s="246"/>
      <c r="C62" s="190"/>
      <c r="D62" s="645" t="s">
        <v>188</v>
      </c>
      <c r="E62" s="645"/>
      <c r="F62" s="646">
        <f>IFERROR('3 Income Crops &amp; Livestock'!H64/('3 Income Crops &amp; Livestock'!G40+'3 Income Crops &amp; Livestock'!D40),"no livestock")</f>
        <v>12000</v>
      </c>
      <c r="G62" s="646"/>
      <c r="H62" s="304" t="str">
        <f>'1 General Information'!$D$13&amp;" per head"</f>
        <v>€ per head</v>
      </c>
      <c r="I62" s="247"/>
    </row>
    <row r="63" spans="2:12" ht="14.5">
      <c r="B63" s="248"/>
      <c r="C63" s="224"/>
      <c r="D63" s="645" t="s">
        <v>189</v>
      </c>
      <c r="E63" s="645"/>
      <c r="F63" s="647">
        <f>MAX('3 Income Crops &amp; Livestock'!C6:D6)+'3 Income Crops &amp; Livestock'!D23</f>
        <v>1</v>
      </c>
      <c r="G63" s="648"/>
      <c r="H63" s="305" t="str">
        <f>'1 General Information'!D14</f>
        <v>Acre</v>
      </c>
      <c r="I63" s="249"/>
      <c r="J63" s="356"/>
    </row>
    <row r="64" spans="2:12">
      <c r="B64" s="248"/>
      <c r="C64" s="224"/>
      <c r="D64" s="640" t="str">
        <f>IF(F63&gt;'1 General Information'!H36,"Cultivated area does not match available crop area (1. General Information)","")</f>
        <v/>
      </c>
      <c r="E64" s="640"/>
      <c r="F64" s="640"/>
      <c r="G64" s="640"/>
      <c r="H64" s="640"/>
      <c r="I64" s="249"/>
      <c r="J64" s="311"/>
    </row>
    <row r="65" spans="2:9" ht="11.25" customHeight="1" thickBot="1">
      <c r="B65" s="250"/>
      <c r="C65" s="257"/>
      <c r="D65" s="257"/>
      <c r="E65" s="257"/>
      <c r="F65" s="257"/>
      <c r="G65" s="257"/>
      <c r="H65" s="257"/>
      <c r="I65" s="251"/>
    </row>
  </sheetData>
  <sheetProtection password="E738" sheet="1" objects="1" scenarios="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G57">
    <cfRule type="cellIs" dxfId="4" priority="2" operator="lessThan">
      <formula>0</formula>
    </cfRule>
  </conditionalFormatting>
  <conditionalFormatting sqref="G58">
    <cfRule type="cellIs" dxfId="3"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xr:uid="{00000000-0002-0000-0700-000000000000}"/>
    <dataValidation allowBlank="1" showErrorMessage="1" prompt="If sales are projected, then consider possible losses" sqref="E14" xr:uid="{00000000-0002-0000-0700-000001000000}"/>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3" id="{182982D7-9795-4AF0-9A60-7887E3F1F931}">
            <xm:f>$F$63&gt;'1 General Information'!$H$36</xm:f>
            <x14:dxf>
              <font>
                <color rgb="FFFF0000"/>
              </font>
              <fill>
                <patternFill>
                  <bgColor theme="5" tint="0.79998168889431442"/>
                </patternFill>
              </fill>
              <border>
                <left/>
                <right/>
                <top/>
                <bottom/>
                <vertical/>
                <horizontal/>
              </border>
            </x14:dxf>
          </x14:cfRule>
          <xm:sqref>D63:H63 D64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F30"/>
  <sheetViews>
    <sheetView workbookViewId="0">
      <selection activeCell="E5" sqref="E5"/>
    </sheetView>
  </sheetViews>
  <sheetFormatPr baseColWidth="10" defaultColWidth="9.08984375" defaultRowHeight="11.5"/>
  <cols>
    <col min="1" max="1" width="18" style="307" customWidth="1"/>
    <col min="2" max="2" width="12.36328125" style="307" bestFit="1" customWidth="1"/>
    <col min="3" max="16384" width="9.08984375" style="307"/>
  </cols>
  <sheetData>
    <row r="2" spans="1:6">
      <c r="A2" s="307" t="s">
        <v>8</v>
      </c>
      <c r="B2" s="307" t="s">
        <v>191</v>
      </c>
    </row>
    <row r="3" spans="1:6">
      <c r="A3" s="308" t="s">
        <v>5</v>
      </c>
      <c r="B3" s="310">
        <v>1</v>
      </c>
    </row>
    <row r="4" spans="1:6">
      <c r="A4" s="308" t="s">
        <v>192</v>
      </c>
      <c r="B4" s="310">
        <v>2.47105</v>
      </c>
    </row>
    <row r="5" spans="1:6">
      <c r="A5" s="308" t="s">
        <v>193</v>
      </c>
      <c r="B5" s="310">
        <v>0.01</v>
      </c>
    </row>
    <row r="6" spans="1:6">
      <c r="A6" s="308" t="s">
        <v>194</v>
      </c>
      <c r="B6" s="310">
        <v>10000</v>
      </c>
    </row>
    <row r="7" spans="1:6">
      <c r="A7" s="308" t="s">
        <v>195</v>
      </c>
      <c r="B7" s="310">
        <v>11959.9</v>
      </c>
    </row>
    <row r="8" spans="1:6">
      <c r="A8" s="308" t="s">
        <v>196</v>
      </c>
      <c r="B8" s="310">
        <v>107639</v>
      </c>
    </row>
    <row r="11" spans="1:6">
      <c r="A11" s="309" t="s">
        <v>302</v>
      </c>
    </row>
    <row r="12" spans="1:6">
      <c r="A12" s="308"/>
    </row>
    <row r="13" spans="1:6">
      <c r="A13" s="308" t="s">
        <v>304</v>
      </c>
    </row>
    <row r="14" spans="1:6">
      <c r="A14" s="308" t="s">
        <v>305</v>
      </c>
    </row>
    <row r="16" spans="1:6">
      <c r="A16" s="407" t="s">
        <v>314</v>
      </c>
      <c r="B16" s="408">
        <f>SUM('1 General Information'!$E$31:$F$31)</f>
        <v>1</v>
      </c>
      <c r="C16" s="409"/>
      <c r="D16" s="409"/>
      <c r="E16" s="410"/>
      <c r="F16" s="411"/>
    </row>
    <row r="17" spans="1:6">
      <c r="A17" s="409"/>
      <c r="B17" s="409"/>
      <c r="C17" s="407" t="s">
        <v>306</v>
      </c>
      <c r="D17" s="407" t="s">
        <v>302</v>
      </c>
      <c r="E17" s="407" t="s">
        <v>8</v>
      </c>
      <c r="F17" s="411"/>
    </row>
    <row r="18" spans="1:6">
      <c r="A18" s="409"/>
      <c r="B18" s="409"/>
      <c r="C18" s="412" t="s">
        <v>307</v>
      </c>
      <c r="D18" s="413" t="str">
        <f>'3 Income Crops &amp; Livestock'!$C10</f>
        <v>Season 1</v>
      </c>
      <c r="E18" s="416">
        <f>'3 Income Crops &amp; Livestock'!$D10</f>
        <v>0.5</v>
      </c>
      <c r="F18" s="411"/>
    </row>
    <row r="19" spans="1:6">
      <c r="A19" s="409"/>
      <c r="B19" s="409"/>
      <c r="C19" s="412" t="s">
        <v>308</v>
      </c>
      <c r="D19" s="413" t="str">
        <f>'3 Income Crops &amp; Livestock'!$C11</f>
        <v>Season 1</v>
      </c>
      <c r="E19" s="416">
        <f>'3 Income Crops &amp; Livestock'!$D11</f>
        <v>0.5</v>
      </c>
      <c r="F19" s="411"/>
    </row>
    <row r="20" spans="1:6">
      <c r="A20" s="409"/>
      <c r="B20" s="409"/>
      <c r="C20" s="412" t="s">
        <v>309</v>
      </c>
      <c r="D20" s="413" t="str">
        <f>'3 Income Crops &amp; Livestock'!$C12</f>
        <v>Season 2</v>
      </c>
      <c r="E20" s="416">
        <f>'3 Income Crops &amp; Livestock'!$D12</f>
        <v>0.5</v>
      </c>
      <c r="F20" s="411"/>
    </row>
    <row r="21" spans="1:6">
      <c r="A21" s="409"/>
      <c r="B21" s="409"/>
      <c r="C21" s="412" t="s">
        <v>310</v>
      </c>
      <c r="D21" s="413" t="str">
        <f>'3 Income Crops &amp; Livestock'!$C13</f>
        <v>Season 2</v>
      </c>
      <c r="E21" s="416">
        <f>'3 Income Crops &amp; Livestock'!$D13</f>
        <v>0.5</v>
      </c>
      <c r="F21" s="411"/>
    </row>
    <row r="22" spans="1:6">
      <c r="A22" s="409"/>
      <c r="B22" s="409"/>
      <c r="C22" s="412" t="s">
        <v>311</v>
      </c>
      <c r="D22" s="413">
        <f>'3 Income Crops &amp; Livestock'!$C14</f>
        <v>0</v>
      </c>
      <c r="E22" s="416">
        <f>'3 Income Crops &amp; Livestock'!$D14</f>
        <v>0</v>
      </c>
      <c r="F22" s="411"/>
    </row>
    <row r="23" spans="1:6">
      <c r="A23" s="409"/>
      <c r="B23" s="409"/>
      <c r="C23" s="412" t="s">
        <v>315</v>
      </c>
      <c r="D23" s="413">
        <f>'3 Income Crops &amp; Livestock'!$C15</f>
        <v>0</v>
      </c>
      <c r="E23" s="416">
        <f>'3 Income Crops &amp; Livestock'!$D15</f>
        <v>0</v>
      </c>
      <c r="F23" s="411"/>
    </row>
    <row r="24" spans="1:6">
      <c r="A24" s="409"/>
      <c r="B24" s="412" t="b">
        <f>$E$24&lt;=$B$16</f>
        <v>1</v>
      </c>
      <c r="C24" s="412" t="s">
        <v>312</v>
      </c>
      <c r="D24" s="414" t="s">
        <v>23</v>
      </c>
      <c r="E24" s="417">
        <f>SUMIF($D$18:D23, $C$24,$E$18:$E$23)</f>
        <v>1</v>
      </c>
      <c r="F24" s="411"/>
    </row>
    <row r="25" spans="1:6">
      <c r="A25" s="409"/>
      <c r="B25" s="412" t="b">
        <f>$E$25&lt;=$B$16</f>
        <v>1</v>
      </c>
      <c r="C25" s="412" t="s">
        <v>313</v>
      </c>
      <c r="D25" s="414" t="s">
        <v>23</v>
      </c>
      <c r="E25" s="417">
        <f>SUMIF($D$18:D23, $C$25,$E$18:$E$23)</f>
        <v>1</v>
      </c>
      <c r="F25" s="411"/>
    </row>
    <row r="26" spans="1:6">
      <c r="A26" s="411"/>
      <c r="B26" s="411"/>
      <c r="C26" s="411"/>
      <c r="D26" s="411"/>
      <c r="E26" s="411"/>
      <c r="F26" s="411"/>
    </row>
    <row r="27" spans="1:6">
      <c r="A27" s="411"/>
      <c r="B27" s="411"/>
      <c r="C27" s="411"/>
      <c r="D27" s="411"/>
      <c r="E27" s="411"/>
      <c r="F27" s="411"/>
    </row>
    <row r="28" spans="1:6">
      <c r="A28" s="309" t="s">
        <v>319</v>
      </c>
    </row>
    <row r="29" spans="1:6">
      <c r="A29" s="308" t="s">
        <v>320</v>
      </c>
    </row>
    <row r="30" spans="1:6">
      <c r="A30" s="308" t="s">
        <v>321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591B6BA443C0C41BA22F2CCA23C76AE" ma:contentTypeVersion="12" ma:contentTypeDescription="Ein neues Dokument erstellen." ma:contentTypeScope="" ma:versionID="84ea78763522295c01c9090bc8e103f3">
  <xsd:schema xmlns:xsd="http://www.w3.org/2001/XMLSchema" xmlns:xs="http://www.w3.org/2001/XMLSchema" xmlns:p="http://schemas.microsoft.com/office/2006/metadata/properties" xmlns:ns3="c2bf7823-5e20-4c75-9744-80193bc0b672" xmlns:ns4="3968c5ce-390c-4b59-91de-6c64f8ab7744" targetNamespace="http://schemas.microsoft.com/office/2006/metadata/properties" ma:root="true" ma:fieldsID="9dc1ca584982a77de0a7039252a816ba" ns3:_="" ns4:_="">
    <xsd:import namespace="c2bf7823-5e20-4c75-9744-80193bc0b672"/>
    <xsd:import namespace="3968c5ce-390c-4b59-91de-6c64f8ab7744"/>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bf7823-5e20-4c75-9744-80193bc0b6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68c5ce-390c-4b59-91de-6c64f8ab7744"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SharingHintHash" ma:index="19"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66329D-15ED-41F5-89A2-DBB2057B3144}">
  <ds:schemaRefs>
    <ds:schemaRef ds:uri="http://schemas.openxmlformats.org/package/2006/metadata/core-properties"/>
    <ds:schemaRef ds:uri="3968c5ce-390c-4b59-91de-6c64f8ab7744"/>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c2bf7823-5e20-4c75-9744-80193bc0b672"/>
    <ds:schemaRef ds:uri="http://www.w3.org/XML/1998/namespace"/>
  </ds:schemaRefs>
</ds:datastoreItem>
</file>

<file path=customXml/itemProps2.xml><?xml version="1.0" encoding="utf-8"?>
<ds:datastoreItem xmlns:ds="http://schemas.openxmlformats.org/officeDocument/2006/customXml" ds:itemID="{8044FA76-750F-4052-B04A-692A547A877B}">
  <ds:schemaRefs>
    <ds:schemaRef ds:uri="http://schemas.microsoft.com/sharepoint/v3/contenttype/forms"/>
  </ds:schemaRefs>
</ds:datastoreItem>
</file>

<file path=customXml/itemProps3.xml><?xml version="1.0" encoding="utf-8"?>
<ds:datastoreItem xmlns:ds="http://schemas.openxmlformats.org/officeDocument/2006/customXml" ds:itemID="{1A1A3B98-2F10-4730-BA58-B423EF39A0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bf7823-5e20-4c75-9744-80193bc0b672"/>
    <ds:schemaRef ds:uri="3968c5ce-390c-4b59-91de-6c64f8ab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READ ME</vt:lpstr>
      <vt:lpstr>1 General Information</vt:lpstr>
      <vt:lpstr>2 Equipment &amp; Assets</vt:lpstr>
      <vt:lpstr>3 Income Crops &amp; Livestock</vt:lpstr>
      <vt:lpstr>4 Other Income</vt:lpstr>
      <vt:lpstr>5 Financing</vt:lpstr>
      <vt:lpstr>6 Fixed and Variable Costs</vt:lpstr>
      <vt:lpstr>7 Farm Income Statement</vt:lpstr>
      <vt:lpstr>List of dropdown</vt:lpstr>
      <vt:lpstr>Graph table</vt:lpstr>
      <vt:lpstr>Crop Price Calculation Sheet</vt:lpstr>
      <vt:lpstr>Quick Check</vt:lpstr>
      <vt:lpstr>'1 General Information'!Druckbereich</vt:lpstr>
      <vt:lpstr>'2 Equipment &amp; Assets'!Druckbereich</vt:lpstr>
      <vt:lpstr>'3 Income Crops &amp; Livestock'!Druckbereich</vt:lpstr>
      <vt:lpstr>'6 Fixed and Variable Costs'!Druckbereich</vt:lpstr>
      <vt:lpstr>'7 Farm Income Statement'!Druckbereich</vt:lpstr>
      <vt:lpstr>'Quick Check'!Druckbereich</vt:lpstr>
      <vt:lpstr>'READ 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2021-01-20T12:54:40Z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0x0101006591B6BA443C0C41BA22F2CCA23C76AE</vt:lpwstr>
  </property>
</Properties>
</file>